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год" sheetId="4" r:id="rId1"/>
  </sheets>
  <definedNames>
    <definedName name="_xlnm.Print_Area" localSheetId="0">'2023год'!$A$1:$E$54</definedName>
  </definedNames>
  <calcPr calcId="145621"/>
</workbook>
</file>

<file path=xl/calcChain.xml><?xml version="1.0" encoding="utf-8"?>
<calcChain xmlns="http://schemas.openxmlformats.org/spreadsheetml/2006/main">
  <c r="E52" i="4" l="1"/>
  <c r="C51" i="4"/>
  <c r="E51" i="4" s="1"/>
  <c r="E50" i="4"/>
  <c r="E49" i="4"/>
  <c r="D48" i="4"/>
  <c r="E48" i="4" s="1"/>
  <c r="C48" i="4"/>
  <c r="D46" i="4"/>
  <c r="E46" i="4" s="1"/>
  <c r="C46" i="4"/>
  <c r="E45" i="4"/>
  <c r="C45" i="4"/>
  <c r="E44" i="4"/>
  <c r="D44" i="4"/>
  <c r="D54" i="4" s="1"/>
  <c r="E43" i="4"/>
  <c r="C43" i="4"/>
  <c r="C54" i="4" s="1"/>
  <c r="E42" i="4"/>
  <c r="E41" i="4"/>
  <c r="D38" i="4"/>
  <c r="D37" i="4"/>
  <c r="D36" i="4"/>
  <c r="C36" i="4"/>
  <c r="E35" i="4"/>
  <c r="C33" i="4"/>
  <c r="E33" i="4" s="1"/>
  <c r="E31" i="4"/>
  <c r="C30" i="4"/>
  <c r="E30" i="4" s="1"/>
  <c r="D29" i="4"/>
  <c r="C27" i="4"/>
  <c r="E25" i="4"/>
  <c r="C25" i="4"/>
  <c r="E24" i="4"/>
  <c r="D23" i="4"/>
  <c r="E23" i="4" s="1"/>
  <c r="C23" i="4"/>
  <c r="C22" i="4" s="1"/>
  <c r="E21" i="4"/>
  <c r="C21" i="4"/>
  <c r="D20" i="4"/>
  <c r="E20" i="4" s="1"/>
  <c r="C20" i="4"/>
  <c r="E19" i="4"/>
  <c r="D19" i="4"/>
  <c r="D18" i="4"/>
  <c r="E18" i="4" s="1"/>
  <c r="C18" i="4"/>
  <c r="E17" i="4"/>
  <c r="D16" i="4"/>
  <c r="C16" i="4"/>
  <c r="D15" i="4"/>
  <c r="E15" i="4" s="1"/>
  <c r="C15" i="4"/>
  <c r="C11" i="4" s="1"/>
  <c r="C10" i="4" s="1"/>
  <c r="E14" i="4"/>
  <c r="D14" i="4"/>
  <c r="E13" i="4"/>
  <c r="E12" i="4"/>
  <c r="D12" i="4"/>
  <c r="C12" i="4"/>
  <c r="D11" i="4"/>
  <c r="E11" i="4" l="1"/>
  <c r="E54" i="4"/>
  <c r="D10" i="4"/>
  <c r="E16" i="4"/>
  <c r="D22" i="4"/>
  <c r="E22" i="4" s="1"/>
  <c r="C29" i="4"/>
  <c r="E29" i="4" s="1"/>
  <c r="D39" i="4" l="1"/>
  <c r="E10" i="4"/>
  <c r="C39" i="4"/>
  <c r="E39" i="4" l="1"/>
</calcChain>
</file>

<file path=xl/sharedStrings.xml><?xml version="1.0" encoding="utf-8"?>
<sst xmlns="http://schemas.openxmlformats.org/spreadsheetml/2006/main" count="71" uniqueCount="67">
  <si>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</si>
  <si>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</si>
  <si>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</si>
  <si>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</si>
  <si>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</si>
  <si>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</si>
  <si>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</si>
  <si>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</si>
  <si>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</si>
  <si>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</si>
  <si>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</si>
  <si>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</si>
  <si>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</si>
  <si>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</si>
  <si>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</si>
  <si>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</si>
  <si>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1.1.6.</t>
  </si>
  <si>
    <t>1.1.7.</t>
  </si>
  <si>
    <t>1.1.8.</t>
  </si>
  <si>
    <t>Исполнено</t>
  </si>
  <si>
    <t>% исполнения</t>
  </si>
  <si>
    <t>Капитальный ремонт, ремонт и содержание автомобильных дорог общего пользования местного значения(Бюджет Кезского района)</t>
  </si>
  <si>
    <t>Софинансирование субсидий из  бюджета Удмуртской Республики(Бюджет Кезского района)</t>
  </si>
  <si>
    <t>Освещение автомобильных дорог общего пользования(Бюджет Кезского района)</t>
  </si>
  <si>
    <t>Разработка проектной и сметной документации(Бюджет Кезского района)</t>
  </si>
  <si>
    <t>Содержание автомобильных дорог местного значения и сооружений на них в т.ч. по которым проходят маршруты школьных автобусов(Бюджет Удмуртской Республики)</t>
  </si>
  <si>
    <t>Развитие сети автомобильных дорог Удмуртской Республики(Бюджет Удмуртской Республики)</t>
  </si>
  <si>
    <t>Приложение № 13</t>
  </si>
  <si>
    <t>от "____" декабря  2022 года №______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</si>
  <si>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 2023 год</t>
  </si>
  <si>
    <t>( руб.)</t>
  </si>
  <si>
    <t>План</t>
  </si>
  <si>
    <t>Капитальный ремонт, ремонт и содержание автомобильных дорог общего пользования местного значения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</si>
  <si>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</si>
  <si>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Развитие сети автомобильных дорог Удмуртской Республики</t>
  </si>
  <si>
    <t>Проведение государственной экспертизы проектной документации</t>
  </si>
  <si>
    <t>2.1.1.</t>
  </si>
  <si>
    <t>Софинансирование из бюджета района субсидий из бюджета Удмуртской Республики</t>
  </si>
  <si>
    <t>2.1.2.</t>
  </si>
  <si>
    <t>2.1.3.</t>
  </si>
  <si>
    <t>2.1.4.</t>
  </si>
  <si>
    <t>реализация проектов инициативного бюджетирования (субсидия с бюджета УР)</t>
  </si>
  <si>
    <t>Муниципальная программа "Создание условий для устойчивого экономического развития"</t>
  </si>
  <si>
    <t>3.1.1.</t>
  </si>
  <si>
    <t>3.1.2.</t>
  </si>
  <si>
    <t>Обеспечение комплексного развития сельских территорий(мероприятия по благоустройству сельских территорий)</t>
  </si>
  <si>
    <t>Софинансирование КРСТ за счет безвозмездных поступлений</t>
  </si>
  <si>
    <t>Софинансирование КРСТ,ремонтно восстановит.работы местные</t>
  </si>
  <si>
    <t>Муниципальная программа"Муниципальное управление"</t>
  </si>
  <si>
    <t>самообложение за счет средств населения</t>
  </si>
  <si>
    <t>самообложение за счет средств бюджета УР</t>
  </si>
  <si>
    <t>Итого:</t>
  </si>
  <si>
    <t>*Справочно:</t>
  </si>
  <si>
    <t>Остатки на начало года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</si>
  <si>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</si>
  <si>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Субсидии на развитие сети автомобильных дорог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</si>
  <si>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</si>
  <si>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</si>
  <si>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</si>
  <si>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</si>
  <si>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</si>
  <si>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Итого</t>
  </si>
  <si>
    <t>Мероприятия по землеустройству и землепользованию(Бюджет Кезского района)</t>
  </si>
  <si>
    <t>софинансирование инициативного бюджетирования за счет средств местного бюджета(Бюджет Кезского района)</t>
  </si>
  <si>
    <t>софинансирование инициативного бюджетирования за счет средств населения и спонсоров(Средства населения и спонсоров)</t>
  </si>
  <si>
    <t>инициативное бюджетирование за счет населения и спонсоров</t>
  </si>
  <si>
    <t>инициативное бюджетирование бюджет 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</si>
</sst>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wrapText="1"/>
    </xf>
    <xf numFmtId="49" fontId="6" fillId="0" borderId="0" xfId="0" applyNumberFormat="1" applyFont="1"/>
    <xf numFmtId="14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/>
    <xf numFmtId="49" fontId="5" fillId="0" borderId="0" xfId="0" applyNumberFormat="1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2" fontId="7" fillId="0" borderId="1" xfId="0" applyNumberFormat="1" applyFont="1" applyBorder="1" applyAlignment="1"/>
    <xf numFmtId="2" fontId="2" fillId="0" borderId="1" xfId="0" applyNumberFormat="1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/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/>
    <xf numFmtId="0" fontId="2" fillId="0" borderId="0" xfId="0" applyFont="1" applyBorder="1"/>
    <xf numFmtId="0" fontId="2" fillId="0" borderId="0" xfId="0" applyFont="1" applyBorder="1" applyAlignment="1">
      <alignment wrapText="1"/>
    </xf>
    <xf numFmtId="2" fontId="2" fillId="0" borderId="0" xfId="0" applyNumberFormat="1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4" fillId="0" borderId="0" xfId="0" applyFont="1" applyBorder="1" applyAlignment="1">
      <alignment wrapText="1"/>
    </xf>
    <xf numFmtId="2" fontId="4" fillId="0" borderId="0" xfId="0" applyNumberFormat="1" applyFont="1" applyBorder="1"/>
    <xf numFmtId="2" fontId="0" fillId="0" borderId="0" xfId="0" applyNumberFormat="1"/>
    <xf numFmtId="0" fontId="1" fillId="0" borderId="0" xfId="0" applyFont="1" applyBorder="1"/>
    <xf numFmtId="2" fontId="1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topLeftCell="A48" zoomScale="95" zoomScaleNormal="100" zoomScaleSheetLayoutView="95" workbookViewId="0">
      <selection activeCell="C66" sqref="C66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27</v>
      </c>
    </row>
    <row r="2" spans="1:6" ht="15.75" x14ac:dyDescent="0.25">
      <c r="A2" s="1"/>
      <c r="B2" s="1"/>
      <c r="C2" s="2" t="s">
        <v>3</v>
      </c>
    </row>
    <row r="3" spans="1:6" ht="15.75" x14ac:dyDescent="0.25">
      <c r="A3" s="1"/>
      <c r="B3" s="1"/>
      <c r="C3" s="2" t="s">
        <v>4</v>
      </c>
    </row>
    <row r="4" spans="1:6" ht="15.75" x14ac:dyDescent="0.25">
      <c r="A4" s="1"/>
      <c r="B4" s="1"/>
      <c r="C4" s="2" t="s">
        <v>28</v>
      </c>
    </row>
    <row r="5" spans="1:6" ht="15.75" x14ac:dyDescent="0.25">
      <c r="A5" s="1"/>
      <c r="B5" s="1"/>
      <c r="C5" s="1"/>
    </row>
    <row r="6" spans="1:6" ht="36.75" customHeight="1" x14ac:dyDescent="0.25">
      <c r="A6" s="1"/>
      <c r="B6" s="5" t="s">
        <v>29</v>
      </c>
      <c r="C6" s="5"/>
      <c r="D6" s="5"/>
      <c r="E6" s="5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6" t="s">
        <v>30</v>
      </c>
      <c r="D8" s="6"/>
      <c r="E8" s="6"/>
    </row>
    <row r="9" spans="1:6" ht="45" x14ac:dyDescent="0.25">
      <c r="A9" s="7" t="s">
        <v>0</v>
      </c>
      <c r="B9" s="8" t="s">
        <v>1</v>
      </c>
      <c r="C9" s="9" t="s">
        <v>31</v>
      </c>
      <c r="D9" s="10" t="s">
        <v>19</v>
      </c>
      <c r="E9" s="11" t="s">
        <v>20</v>
      </c>
    </row>
    <row r="10" spans="1:6" ht="31.5" x14ac:dyDescent="0.25">
      <c r="A10" s="12">
        <v>1</v>
      </c>
      <c r="B10" s="13" t="s">
        <v>5</v>
      </c>
      <c r="C10" s="14">
        <f>C11</f>
        <v>75221356.689999998</v>
      </c>
      <c r="D10" s="14">
        <f>D11</f>
        <v>71764751.800000012</v>
      </c>
      <c r="E10" s="15">
        <f>D10/C10*100</f>
        <v>95.404755986726968</v>
      </c>
      <c r="F10" s="16"/>
    </row>
    <row r="11" spans="1:6" ht="47.25" x14ac:dyDescent="0.25">
      <c r="A11" s="17" t="s">
        <v>8</v>
      </c>
      <c r="B11" s="18" t="s">
        <v>6</v>
      </c>
      <c r="C11" s="19">
        <f>C12+C14+C15+C16+C17+C18+C19+C20+C21</f>
        <v>75221356.689999998</v>
      </c>
      <c r="D11" s="19">
        <f>D12+D14+D15+D16+D17+D18+D19+D20+D21</f>
        <v>71764751.800000012</v>
      </c>
      <c r="E11" s="15">
        <f t="shared" ref="E11:E25" si="0">D11/C11*100</f>
        <v>95.404755986726968</v>
      </c>
      <c r="F11" s="20"/>
    </row>
    <row r="12" spans="1:6" ht="47.25" x14ac:dyDescent="0.25">
      <c r="A12" s="21" t="s">
        <v>9</v>
      </c>
      <c r="B12" s="4" t="s">
        <v>21</v>
      </c>
      <c r="C12" s="22">
        <f>37748910.69-928000-10000+10000+8206.26-1972000+4632853.3+2493431-295000-17774.46-3765-485500+27000</f>
        <v>41208361.789999992</v>
      </c>
      <c r="D12" s="15">
        <f>21294065.17+1232984.73+355600+10000+6154789.29+3790+527359.12+574916.12+15520+1025935.05+1832927.76+3765+1470915.22+3499359.03</f>
        <v>38001926.49000001</v>
      </c>
      <c r="E12" s="15">
        <f t="shared" si="0"/>
        <v>92.218969255948224</v>
      </c>
      <c r="F12" s="23"/>
    </row>
    <row r="13" spans="1:6" ht="78.75" hidden="1" x14ac:dyDescent="0.25">
      <c r="A13" s="3">
        <v>2</v>
      </c>
      <c r="B13" s="4" t="s">
        <v>33</v>
      </c>
      <c r="C13" s="22"/>
      <c r="D13" s="15"/>
      <c r="E13" s="15" t="e">
        <f t="shared" si="0"/>
        <v>#DIV/0!</v>
      </c>
      <c r="F13" s="23"/>
    </row>
    <row r="14" spans="1:6" ht="31.5" x14ac:dyDescent="0.25">
      <c r="A14" s="24" t="s">
        <v>10</v>
      </c>
      <c r="B14" s="4" t="s">
        <v>22</v>
      </c>
      <c r="C14" s="22">
        <v>256077</v>
      </c>
      <c r="D14" s="15">
        <f>176885.76+27789.79+3586.45</f>
        <v>208262.00000000003</v>
      </c>
      <c r="E14" s="15">
        <f t="shared" si="0"/>
        <v>81.327881848037904</v>
      </c>
      <c r="F14" s="23"/>
    </row>
    <row r="15" spans="1:6" ht="31.5" x14ac:dyDescent="0.25">
      <c r="A15" s="24" t="s">
        <v>11</v>
      </c>
      <c r="B15" s="4" t="s">
        <v>23</v>
      </c>
      <c r="C15" s="22">
        <f>6400000+928000+853569.13+817871-60606</f>
        <v>8938834.129999999</v>
      </c>
      <c r="D15" s="15">
        <f>3648773.21+447759.22+12765+538160.86+39165+671319.66+65682+3146435.79+166487</f>
        <v>8736547.7400000002</v>
      </c>
      <c r="E15" s="15">
        <f t="shared" si="0"/>
        <v>97.736993582629566</v>
      </c>
      <c r="F15" s="23"/>
    </row>
    <row r="16" spans="1:6" ht="45.75" customHeight="1" x14ac:dyDescent="0.25">
      <c r="A16" s="24" t="s">
        <v>12</v>
      </c>
      <c r="B16" s="4" t="s">
        <v>25</v>
      </c>
      <c r="C16" s="22">
        <f>10978200+948278</f>
        <v>11926478</v>
      </c>
      <c r="D16" s="15">
        <f>6958121.2+2012905.8+1040054.2+660874+1254522.8</f>
        <v>11926478</v>
      </c>
      <c r="E16" s="15">
        <f t="shared" si="0"/>
        <v>100</v>
      </c>
      <c r="F16" s="23"/>
    </row>
    <row r="17" spans="1:6" ht="15.75" hidden="1" x14ac:dyDescent="0.25">
      <c r="A17" s="24" t="s">
        <v>15</v>
      </c>
      <c r="B17" s="4" t="s">
        <v>34</v>
      </c>
      <c r="C17" s="22"/>
      <c r="D17" s="15"/>
      <c r="E17" s="15" t="e">
        <f t="shared" si="0"/>
        <v>#DIV/0!</v>
      </c>
      <c r="F17" s="16"/>
    </row>
    <row r="18" spans="1:6" ht="31.5" x14ac:dyDescent="0.25">
      <c r="A18" s="24" t="s">
        <v>15</v>
      </c>
      <c r="B18" s="4" t="s">
        <v>24</v>
      </c>
      <c r="C18" s="22">
        <f>6200000+60000-8206.26-3769923.43+17774.46</f>
        <v>2499644.77</v>
      </c>
      <c r="D18" s="15">
        <f>253600+9900+2215176.57+20900</f>
        <v>2499576.5699999998</v>
      </c>
      <c r="E18" s="15">
        <f t="shared" si="0"/>
        <v>99.997271612317931</v>
      </c>
      <c r="F18" s="23"/>
    </row>
    <row r="19" spans="1:6" ht="31.5" x14ac:dyDescent="0.25">
      <c r="A19" s="24" t="s">
        <v>16</v>
      </c>
      <c r="B19" s="4" t="s">
        <v>26</v>
      </c>
      <c r="C19" s="22">
        <v>9886460</v>
      </c>
      <c r="D19" s="15">
        <f>6780189.75+2751189.49+355080.76</f>
        <v>9886460</v>
      </c>
      <c r="E19" s="15">
        <f t="shared" si="0"/>
        <v>100</v>
      </c>
      <c r="F19" s="23"/>
    </row>
    <row r="20" spans="1:6" ht="31.5" x14ac:dyDescent="0.25">
      <c r="A20" s="24" t="s">
        <v>17</v>
      </c>
      <c r="B20" s="4" t="s">
        <v>62</v>
      </c>
      <c r="C20" s="22">
        <f>300000+205501</f>
        <v>505501</v>
      </c>
      <c r="D20" s="15">
        <f>49699+66752+55850+333200</f>
        <v>505501</v>
      </c>
      <c r="E20" s="15">
        <f t="shared" si="0"/>
        <v>100</v>
      </c>
      <c r="F20" s="23"/>
    </row>
    <row r="21" spans="1:6" ht="31.5" hidden="1" x14ac:dyDescent="0.25">
      <c r="A21" s="24" t="s">
        <v>18</v>
      </c>
      <c r="B21" s="4" t="s">
        <v>35</v>
      </c>
      <c r="C21" s="22">
        <f>2000000-2000000</f>
        <v>0</v>
      </c>
      <c r="D21" s="15"/>
      <c r="E21" s="15" t="e">
        <f t="shared" si="0"/>
        <v>#DIV/0!</v>
      </c>
      <c r="F21" s="23"/>
    </row>
    <row r="22" spans="1:6" ht="15.75" x14ac:dyDescent="0.25">
      <c r="A22" s="25">
        <v>2</v>
      </c>
      <c r="B22" s="26" t="s">
        <v>7</v>
      </c>
      <c r="C22" s="27">
        <f>C23</f>
        <v>1739467</v>
      </c>
      <c r="D22" s="27">
        <f>D23</f>
        <v>1739467</v>
      </c>
      <c r="E22" s="15">
        <f t="shared" si="0"/>
        <v>100</v>
      </c>
      <c r="F22" s="23"/>
    </row>
    <row r="23" spans="1:6" ht="47.25" x14ac:dyDescent="0.25">
      <c r="A23" s="24" t="s">
        <v>13</v>
      </c>
      <c r="B23" s="4" t="s">
        <v>14</v>
      </c>
      <c r="C23" s="28">
        <f>C25+C26+C27+C28</f>
        <v>1739467</v>
      </c>
      <c r="D23" s="28">
        <f>D25+D26+D27+D28</f>
        <v>1739467</v>
      </c>
      <c r="E23" s="15">
        <f t="shared" si="0"/>
        <v>100</v>
      </c>
      <c r="F23" s="20"/>
    </row>
    <row r="24" spans="1:6" ht="31.5" hidden="1" x14ac:dyDescent="0.25">
      <c r="A24" s="24" t="s">
        <v>36</v>
      </c>
      <c r="B24" s="4" t="s">
        <v>32</v>
      </c>
      <c r="C24" s="28"/>
      <c r="D24" s="15"/>
      <c r="E24" s="15" t="e">
        <f t="shared" si="0"/>
        <v>#DIV/0!</v>
      </c>
      <c r="F24" s="23"/>
    </row>
    <row r="25" spans="1:6" ht="31.5" hidden="1" x14ac:dyDescent="0.25">
      <c r="A25" s="24" t="s">
        <v>36</v>
      </c>
      <c r="B25" s="4" t="s">
        <v>37</v>
      </c>
      <c r="C25" s="28">
        <f>220000-220000</f>
        <v>0</v>
      </c>
      <c r="D25" s="15"/>
      <c r="E25" s="15" t="e">
        <f t="shared" si="0"/>
        <v>#DIV/0!</v>
      </c>
      <c r="F25" s="23"/>
    </row>
    <row r="26" spans="1:6" ht="31.5" x14ac:dyDescent="0.25">
      <c r="A26" s="24" t="s">
        <v>38</v>
      </c>
      <c r="B26" s="4" t="s">
        <v>63</v>
      </c>
      <c r="C26" s="28">
        <v>180000</v>
      </c>
      <c r="D26" s="15">
        <v>180000</v>
      </c>
      <c r="E26" s="15"/>
      <c r="F26" s="23"/>
    </row>
    <row r="27" spans="1:6" ht="31.5" x14ac:dyDescent="0.25">
      <c r="A27" s="24" t="s">
        <v>39</v>
      </c>
      <c r="B27" s="4" t="s">
        <v>64</v>
      </c>
      <c r="C27" s="28">
        <f>180000+180000</f>
        <v>360000</v>
      </c>
      <c r="D27" s="15">
        <v>360000</v>
      </c>
      <c r="E27" s="15"/>
      <c r="F27" s="23"/>
    </row>
    <row r="28" spans="1:6" ht="31.5" x14ac:dyDescent="0.25">
      <c r="A28" s="24" t="s">
        <v>40</v>
      </c>
      <c r="B28" s="4" t="s">
        <v>41</v>
      </c>
      <c r="C28" s="28">
        <v>1199467</v>
      </c>
      <c r="D28" s="15">
        <v>1199467</v>
      </c>
      <c r="E28" s="15"/>
      <c r="F28" s="23"/>
    </row>
    <row r="29" spans="1:6" ht="30.75" customHeight="1" x14ac:dyDescent="0.25">
      <c r="A29" s="25">
        <v>3</v>
      </c>
      <c r="B29" s="26" t="s">
        <v>42</v>
      </c>
      <c r="C29" s="27">
        <f>C30+C31+C33+C35+C34</f>
        <v>7218838.0499999998</v>
      </c>
      <c r="D29" s="27">
        <f>D30+D31+D33+D35+D34</f>
        <v>7204689</v>
      </c>
      <c r="E29" s="15">
        <f>D29/C29*100</f>
        <v>99.803998234868288</v>
      </c>
      <c r="F29" s="20"/>
    </row>
    <row r="30" spans="1:6" ht="29.25" hidden="1" customHeight="1" x14ac:dyDescent="0.25">
      <c r="A30" s="24" t="s">
        <v>43</v>
      </c>
      <c r="B30" s="4" t="s">
        <v>37</v>
      </c>
      <c r="C30" s="22">
        <f>223431-223431</f>
        <v>0</v>
      </c>
      <c r="D30" s="15"/>
      <c r="E30" s="15" t="e">
        <f>D30/C30*100</f>
        <v>#DIV/0!</v>
      </c>
      <c r="F30" s="23"/>
    </row>
    <row r="31" spans="1:6" ht="0.75" hidden="1" customHeight="1" x14ac:dyDescent="0.25">
      <c r="A31" s="24" t="s">
        <v>44</v>
      </c>
      <c r="B31" s="4"/>
      <c r="C31" s="22"/>
      <c r="D31" s="15"/>
      <c r="E31" s="15" t="e">
        <f>D31/C31*100</f>
        <v>#DIV/0!</v>
      </c>
      <c r="F31" s="23"/>
    </row>
    <row r="32" spans="1:6" ht="15.75" hidden="1" x14ac:dyDescent="0.25">
      <c r="A32" s="24"/>
      <c r="B32" s="4"/>
      <c r="C32" s="22"/>
      <c r="D32" s="15"/>
      <c r="E32" s="15"/>
      <c r="F32" s="23"/>
    </row>
    <row r="33" spans="1:6" ht="47.25" x14ac:dyDescent="0.25">
      <c r="A33" s="24" t="s">
        <v>44</v>
      </c>
      <c r="B33" s="4" t="s">
        <v>45</v>
      </c>
      <c r="C33" s="22">
        <f>7218838.05-119000-70153.05</f>
        <v>7029685</v>
      </c>
      <c r="D33" s="15">
        <v>7029684.9900000002</v>
      </c>
      <c r="E33" s="15">
        <f>D33/C33*100</f>
        <v>99.999999857746118</v>
      </c>
      <c r="F33" s="23"/>
    </row>
    <row r="34" spans="1:6" ht="15.75" x14ac:dyDescent="0.25">
      <c r="A34" s="24"/>
      <c r="B34" s="4" t="s">
        <v>46</v>
      </c>
      <c r="C34" s="22">
        <v>70153.05</v>
      </c>
      <c r="D34" s="15">
        <v>70153.05</v>
      </c>
      <c r="E34" s="15"/>
      <c r="F34" s="23"/>
    </row>
    <row r="35" spans="1:6" ht="31.5" x14ac:dyDescent="0.25">
      <c r="A35" s="24"/>
      <c r="B35" s="4" t="s">
        <v>47</v>
      </c>
      <c r="C35" s="22">
        <v>119000</v>
      </c>
      <c r="D35" s="15">
        <v>104850.96</v>
      </c>
      <c r="E35" s="15">
        <f t="shared" ref="E35" si="1">D35/C35*100</f>
        <v>88.110050420168079</v>
      </c>
      <c r="F35" s="23"/>
    </row>
    <row r="36" spans="1:6" ht="15.75" x14ac:dyDescent="0.25">
      <c r="A36" s="25">
        <v>4</v>
      </c>
      <c r="B36" s="26" t="s">
        <v>48</v>
      </c>
      <c r="C36" s="28">
        <f>304400+C38</f>
        <v>1217600</v>
      </c>
      <c r="D36" s="15">
        <f>D37+D38</f>
        <v>1176400</v>
      </c>
      <c r="E36" s="15"/>
      <c r="F36" s="20"/>
    </row>
    <row r="37" spans="1:6" ht="15.75" x14ac:dyDescent="0.25">
      <c r="A37" s="25"/>
      <c r="B37" s="4" t="s">
        <v>49</v>
      </c>
      <c r="C37" s="28">
        <v>304400</v>
      </c>
      <c r="D37" s="15">
        <f>49700+100000+56400+88000</f>
        <v>294100</v>
      </c>
      <c r="E37" s="15"/>
      <c r="F37" s="23"/>
    </row>
    <row r="38" spans="1:6" ht="15.75" x14ac:dyDescent="0.25">
      <c r="A38" s="25"/>
      <c r="B38" s="4" t="s">
        <v>50</v>
      </c>
      <c r="C38" s="28">
        <v>913200</v>
      </c>
      <c r="D38" s="15">
        <f>149100+300000+169200+264000</f>
        <v>882300</v>
      </c>
      <c r="E38" s="15"/>
      <c r="F38" s="23"/>
    </row>
    <row r="39" spans="1:6" ht="15.75" x14ac:dyDescent="0.25">
      <c r="A39" s="29"/>
      <c r="B39" s="30" t="s">
        <v>51</v>
      </c>
      <c r="C39" s="31">
        <f>C10+C22+C29+C36</f>
        <v>85397261.739999995</v>
      </c>
      <c r="D39" s="31">
        <f>D10+D22+D29+D36</f>
        <v>81885307.800000012</v>
      </c>
      <c r="E39" s="15">
        <f>D39/C39*100</f>
        <v>95.8875098938272</v>
      </c>
      <c r="F39" s="23"/>
    </row>
    <row r="40" spans="1:6" ht="15.75" x14ac:dyDescent="0.25">
      <c r="A40" s="32" t="s">
        <v>52</v>
      </c>
      <c r="B40" s="33"/>
      <c r="C40" s="34"/>
      <c r="D40" s="16"/>
      <c r="E40" s="16"/>
      <c r="F40" s="16"/>
    </row>
    <row r="41" spans="1:6" ht="15.75" x14ac:dyDescent="0.25">
      <c r="A41" s="35"/>
      <c r="B41" s="36" t="s">
        <v>53</v>
      </c>
      <c r="C41" s="37">
        <v>12900018.689999999</v>
      </c>
      <c r="D41" s="1">
        <v>12900018.689999999</v>
      </c>
      <c r="E41" s="38">
        <f t="shared" ref="E41:E54" si="2">D41/C41*100</f>
        <v>100</v>
      </c>
      <c r="F41" s="16"/>
    </row>
    <row r="42" spans="1:6" ht="94.5" x14ac:dyDescent="0.25">
      <c r="A42" s="39"/>
      <c r="B42" s="40" t="s">
        <v>2</v>
      </c>
      <c r="C42" s="41">
        <v>40807400</v>
      </c>
      <c r="D42" s="1">
        <v>47499129.75</v>
      </c>
      <c r="E42" s="38">
        <f t="shared" si="2"/>
        <v>116.39832420100275</v>
      </c>
      <c r="F42" s="42"/>
    </row>
    <row r="43" spans="1:6" ht="47.25" x14ac:dyDescent="0.25">
      <c r="A43" s="39"/>
      <c r="B43" s="40" t="s">
        <v>54</v>
      </c>
      <c r="C43" s="41">
        <f>10978200+948278</f>
        <v>11926478</v>
      </c>
      <c r="D43" s="43">
        <v>11926478</v>
      </c>
      <c r="E43" s="38">
        <f t="shared" si="2"/>
        <v>100</v>
      </c>
      <c r="F43" s="16"/>
    </row>
    <row r="44" spans="1:6" ht="15.75" x14ac:dyDescent="0.25">
      <c r="A44" s="39"/>
      <c r="B44" s="40" t="s">
        <v>55</v>
      </c>
      <c r="C44" s="41">
        <v>9886460</v>
      </c>
      <c r="D44" s="1">
        <f>6780189.75+2751189.49+355080.76</f>
        <v>9886460</v>
      </c>
      <c r="E44" s="38">
        <f t="shared" si="2"/>
        <v>100</v>
      </c>
      <c r="F44" s="16"/>
    </row>
    <row r="45" spans="1:6" ht="31.5" x14ac:dyDescent="0.25">
      <c r="A45" s="39"/>
      <c r="B45" s="40" t="s">
        <v>56</v>
      </c>
      <c r="C45" s="41">
        <f>7704653-674968</f>
        <v>7029685</v>
      </c>
      <c r="D45" s="1">
        <v>7029684.9900000002</v>
      </c>
      <c r="E45" s="38">
        <f t="shared" si="2"/>
        <v>99.999999857746118</v>
      </c>
      <c r="F45" s="42"/>
    </row>
    <row r="46" spans="1:6" ht="15.75" x14ac:dyDescent="0.25">
      <c r="A46" s="39"/>
      <c r="B46" s="44" t="s">
        <v>57</v>
      </c>
      <c r="C46" s="45">
        <f>C48+C49+C51+C47+C50+C52</f>
        <v>2847220.05</v>
      </c>
      <c r="D46" s="45">
        <f>D48+D49+D51+D50+D52</f>
        <v>2847220.05</v>
      </c>
      <c r="E46" s="38">
        <f t="shared" si="2"/>
        <v>100</v>
      </c>
      <c r="F46" s="16"/>
    </row>
    <row r="47" spans="1:6" ht="15.75" x14ac:dyDescent="0.25">
      <c r="A47" s="39"/>
      <c r="B47" s="40"/>
      <c r="C47" s="41"/>
      <c r="D47" s="1"/>
      <c r="E47" s="38"/>
      <c r="F47" s="16"/>
    </row>
    <row r="48" spans="1:6" ht="31.5" x14ac:dyDescent="0.25">
      <c r="A48" s="39"/>
      <c r="B48" s="40" t="s">
        <v>58</v>
      </c>
      <c r="C48" s="41">
        <f>65930+4223.05</f>
        <v>70153.05</v>
      </c>
      <c r="D48" s="1">
        <f>65930+4223.05</f>
        <v>70153.05</v>
      </c>
      <c r="E48" s="38">
        <f t="shared" si="2"/>
        <v>100</v>
      </c>
      <c r="F48" s="16"/>
    </row>
    <row r="49" spans="1:8" ht="15.75" x14ac:dyDescent="0.25">
      <c r="A49" s="39"/>
      <c r="B49" s="40" t="s">
        <v>59</v>
      </c>
      <c r="C49" s="41">
        <v>304400</v>
      </c>
      <c r="D49" s="1">
        <v>304400</v>
      </c>
      <c r="E49" s="38">
        <f t="shared" si="2"/>
        <v>100</v>
      </c>
      <c r="F49" s="16"/>
    </row>
    <row r="50" spans="1:8" ht="15.75" x14ac:dyDescent="0.25">
      <c r="A50" s="39"/>
      <c r="B50" s="40" t="s">
        <v>60</v>
      </c>
      <c r="C50" s="41">
        <v>913200</v>
      </c>
      <c r="D50" s="1">
        <v>913200</v>
      </c>
      <c r="E50" s="38">
        <f t="shared" si="2"/>
        <v>100</v>
      </c>
      <c r="F50" s="16"/>
    </row>
    <row r="51" spans="1:8" ht="15.75" x14ac:dyDescent="0.25">
      <c r="A51" s="39"/>
      <c r="B51" s="40" t="s">
        <v>65</v>
      </c>
      <c r="C51" s="41">
        <f>180000+180000</f>
        <v>360000</v>
      </c>
      <c r="D51" s="1">
        <v>360000</v>
      </c>
      <c r="E51" s="38">
        <f t="shared" si="2"/>
        <v>100</v>
      </c>
      <c r="F51" s="16"/>
    </row>
    <row r="52" spans="1:8" ht="15.75" x14ac:dyDescent="0.25">
      <c r="A52" s="39"/>
      <c r="B52" s="40" t="s">
        <v>66</v>
      </c>
      <c r="C52" s="41">
        <v>1199467</v>
      </c>
      <c r="D52" s="1">
        <v>1199467</v>
      </c>
      <c r="E52" s="38">
        <f t="shared" si="2"/>
        <v>100</v>
      </c>
      <c r="F52" s="16"/>
    </row>
    <row r="53" spans="1:8" ht="15.75" x14ac:dyDescent="0.25">
      <c r="A53" s="39"/>
      <c r="B53" s="40"/>
      <c r="C53" s="41"/>
      <c r="D53" s="1"/>
      <c r="E53" s="38"/>
      <c r="F53" s="16"/>
      <c r="H53" s="46"/>
    </row>
    <row r="54" spans="1:8" ht="15.75" x14ac:dyDescent="0.25">
      <c r="A54" s="39"/>
      <c r="B54" s="47" t="s">
        <v>61</v>
      </c>
      <c r="C54" s="48">
        <f>C42+C43+C44+C46+C41+C45</f>
        <v>85397261.739999995</v>
      </c>
      <c r="D54" s="48">
        <f>D42+D43+D44+D46+D41+D45</f>
        <v>92088991.479999989</v>
      </c>
      <c r="E54" s="38">
        <f t="shared" si="2"/>
        <v>107.83600036307206</v>
      </c>
      <c r="F54" s="16"/>
    </row>
    <row r="55" spans="1:8" ht="15.75" x14ac:dyDescent="0.25">
      <c r="A55" s="1"/>
      <c r="B55" s="2"/>
      <c r="C55" s="1"/>
      <c r="D55" s="46"/>
    </row>
    <row r="56" spans="1:8" ht="15.75" x14ac:dyDescent="0.25">
      <c r="A56" s="1"/>
      <c r="B56" s="1"/>
      <c r="C56" s="1"/>
      <c r="D56" s="46"/>
    </row>
    <row r="57" spans="1:8" ht="15.75" x14ac:dyDescent="0.25">
      <c r="A57" s="1"/>
      <c r="B57" s="1"/>
      <c r="C57" s="1"/>
      <c r="D57" s="46"/>
    </row>
    <row r="58" spans="1:8" ht="15.75" x14ac:dyDescent="0.25">
      <c r="A58" s="1"/>
      <c r="B58" s="1"/>
      <c r="C58" s="1"/>
      <c r="D58" s="46"/>
      <c r="H58" s="46"/>
    </row>
    <row r="59" spans="1:8" ht="15.75" x14ac:dyDescent="0.25">
      <c r="A59" s="1"/>
      <c r="B59" s="1"/>
      <c r="C59" s="1"/>
      <c r="D59" s="46"/>
    </row>
    <row r="60" spans="1:8" ht="15.75" x14ac:dyDescent="0.25">
      <c r="A60" s="1"/>
    </row>
  </sheetData>
  <mergeCells count="3">
    <mergeCell ref="B6:E6"/>
    <mergeCell ref="C8:E8"/>
    <mergeCell ref="A40:C40"/>
  </mergeCells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2023год</vt:lpstr>
      <vt:lpstr>'2023год'!Область_печати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2024-02-01T05:47:37Z</dcterms:modified>
</cp:coreProperties>
</file>