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571D3534-0D0A-4409-898E-6D60E9C7FCA6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Лист1" sheetId="3" r:id="rId1"/>
    <sheet name="Лист2" sheetId="4" r:id="rId2"/>
  </sheets>
  <definedNames>
    <definedName name="_xlnm.Print_Area" localSheetId="0">Лист1!$A$1:$E$58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4" l="1"/>
  <c r="E35" i="4" s="1"/>
  <c r="D29" i="4"/>
  <c r="E29" i="4" s="1"/>
  <c r="D33" i="4"/>
  <c r="E30" i="4"/>
  <c r="E31" i="4"/>
  <c r="E32" i="4"/>
  <c r="E26" i="4"/>
  <c r="E28" i="4"/>
  <c r="E51" i="4"/>
  <c r="C50" i="4"/>
  <c r="E50" i="4" s="1"/>
  <c r="E49" i="4"/>
  <c r="E48" i="4"/>
  <c r="D47" i="4"/>
  <c r="D45" i="4" s="1"/>
  <c r="C47" i="4"/>
  <c r="E46" i="4"/>
  <c r="D44" i="4"/>
  <c r="E44" i="4" s="1"/>
  <c r="C44" i="4"/>
  <c r="D43" i="4"/>
  <c r="E43" i="4" s="1"/>
  <c r="D42" i="4"/>
  <c r="C42" i="4"/>
  <c r="E41" i="4"/>
  <c r="E40" i="4"/>
  <c r="D37" i="4"/>
  <c r="E37" i="4" s="1"/>
  <c r="D36" i="4"/>
  <c r="E36" i="4" s="1"/>
  <c r="C35" i="4"/>
  <c r="E34" i="4"/>
  <c r="C33" i="4"/>
  <c r="C29" i="4" s="1"/>
  <c r="C27" i="4"/>
  <c r="C23" i="4" s="1"/>
  <c r="C22" i="4" s="1"/>
  <c r="E25" i="4"/>
  <c r="E24" i="4"/>
  <c r="D23" i="4"/>
  <c r="E21" i="4"/>
  <c r="E20" i="4"/>
  <c r="D20" i="4"/>
  <c r="D19" i="4"/>
  <c r="E19" i="4" s="1"/>
  <c r="C18" i="4"/>
  <c r="E18" i="4" s="1"/>
  <c r="E17" i="4"/>
  <c r="D16" i="4"/>
  <c r="C16" i="4"/>
  <c r="D15" i="4"/>
  <c r="C15" i="4"/>
  <c r="E15" i="4" s="1"/>
  <c r="D14" i="4"/>
  <c r="E14" i="4" s="1"/>
  <c r="E13" i="4"/>
  <c r="D12" i="4"/>
  <c r="E12" i="4" s="1"/>
  <c r="C12" i="4"/>
  <c r="D11" i="4"/>
  <c r="C11" i="4" l="1"/>
  <c r="C10" i="4" s="1"/>
  <c r="C38" i="4" s="1"/>
  <c r="E16" i="4"/>
  <c r="E27" i="4"/>
  <c r="E47" i="4"/>
  <c r="E33" i="4"/>
  <c r="E11" i="4"/>
  <c r="E23" i="4"/>
  <c r="D10" i="4"/>
  <c r="C45" i="4"/>
  <c r="E45" i="4" s="1"/>
  <c r="D53" i="4"/>
  <c r="D22" i="4"/>
  <c r="E22" i="4" s="1"/>
  <c r="E42" i="4"/>
  <c r="D44" i="3"/>
  <c r="D29" i="3"/>
  <c r="C29" i="3"/>
  <c r="E34" i="3"/>
  <c r="D33" i="3"/>
  <c r="C33" i="3"/>
  <c r="E10" i="4" l="1"/>
  <c r="D38" i="4"/>
  <c r="E38" i="4" s="1"/>
  <c r="C53" i="4"/>
  <c r="E53" i="4" s="1"/>
  <c r="D42" i="3"/>
  <c r="D43" i="3"/>
  <c r="D36" i="3" l="1"/>
  <c r="D55" i="3" s="1"/>
  <c r="D37" i="3"/>
  <c r="D57" i="3" s="1"/>
  <c r="D12" i="3"/>
  <c r="D14" i="3"/>
  <c r="D15" i="3"/>
  <c r="D19" i="3"/>
  <c r="D16" i="3"/>
  <c r="D58" i="3" s="1"/>
  <c r="D20" i="3"/>
  <c r="C12" i="3"/>
  <c r="C18" i="3"/>
  <c r="C15" i="3"/>
  <c r="C44" i="3" l="1"/>
  <c r="D23" i="3" l="1"/>
  <c r="D22" i="3" s="1"/>
  <c r="D35" i="3"/>
  <c r="D11" i="3"/>
  <c r="D10" i="3" s="1"/>
  <c r="C35" i="3" l="1"/>
  <c r="E49" i="3"/>
  <c r="E51" i="3"/>
  <c r="D47" i="3" l="1"/>
  <c r="D45" i="3" s="1"/>
  <c r="D53" i="3" s="1"/>
  <c r="C47" i="3"/>
  <c r="E46" i="3" l="1"/>
  <c r="C27" i="3" l="1"/>
  <c r="C23" i="3" s="1"/>
  <c r="C22" i="3" s="1"/>
  <c r="E18" i="3"/>
  <c r="E44" i="3"/>
  <c r="C50" i="3"/>
  <c r="E48" i="3"/>
  <c r="E47" i="3"/>
  <c r="E43" i="3"/>
  <c r="C42" i="3"/>
  <c r="E42" i="3" s="1"/>
  <c r="E41" i="3"/>
  <c r="E40" i="3"/>
  <c r="E33" i="3"/>
  <c r="E31" i="3"/>
  <c r="E30" i="3"/>
  <c r="E25" i="3"/>
  <c r="E24" i="3"/>
  <c r="E21" i="3"/>
  <c r="E20" i="3"/>
  <c r="E19" i="3"/>
  <c r="E17" i="3"/>
  <c r="C16" i="3"/>
  <c r="E16" i="3" s="1"/>
  <c r="E15" i="3"/>
  <c r="E14" i="3"/>
  <c r="E13" i="3"/>
  <c r="E12" i="3"/>
  <c r="E50" i="3" l="1"/>
  <c r="C45" i="3"/>
  <c r="C53" i="3" s="1"/>
  <c r="E53" i="3" s="1"/>
  <c r="C11" i="3"/>
  <c r="E29" i="3"/>
  <c r="E23" i="3"/>
  <c r="E45" i="3" l="1"/>
  <c r="E22" i="3"/>
  <c r="D38" i="3"/>
  <c r="D54" i="3" s="1"/>
  <c r="D56" i="3" s="1"/>
  <c r="C10" i="3"/>
  <c r="E11" i="3"/>
  <c r="C38" i="3" l="1"/>
  <c r="E38" i="3" s="1"/>
  <c r="E10" i="3"/>
</calcChain>
</file>

<file path=xl/sharedStrings.xml><?xml version="1.0" encoding="utf-8"?>
<sst xmlns="http://schemas.openxmlformats.org/spreadsheetml/2006/main" count="166" uniqueCount="89">
  <si>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</si>
  <si>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</si>
  <si>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</si>
  <si>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</si>
  <si>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</si>
  <si>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</si>
  <si>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</si>
  <si>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</si>
  <si>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</si>
  <si>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</si>
  <si>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</si>
  <si>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</si>
  <si>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</si>
  <si>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</si>
  <si>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</si>
  <si>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</si>
  <si>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</si>
  <si>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</si>
  <si>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</si>
  <si>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</si>
  <si>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</si>
  <si>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</si>
  <si>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</si>
  <si>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</si>
  <si>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</si>
  <si>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</si>
  <si>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</si>
  <si>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</si>
  <si>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</si>
  <si>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</si>
  <si>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</si>
  <si>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</si>
  <si>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</si>
  <si>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</si>
  <si>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</si>
  <si>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</si>
  <si>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</si>
  <si>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</si>
  <si>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</si>
  <si>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Исполнено</t>
  </si>
  <si>
    <t>% исполнения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</si>
  <si>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</si>
  <si>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</si>
  <si>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</si>
  <si>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</si>
  <si>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</si>
  <si>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</si>
  <si>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</si>
  <si>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</si>
  <si>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софинансирование инициативного бюджетирования за счет средств местного бюджета</t>
  </si>
  <si>
    <t>софинансирование инициативного бюджетирования за счет средств населения и спонсоров</t>
  </si>
  <si>
    <t>2.1.2.</t>
  </si>
  <si>
    <t>2.1.3.</t>
  </si>
  <si>
    <t>2.1.4.</t>
  </si>
  <si>
    <t>самообложение( население,в части дорожной дейтельности)</t>
  </si>
  <si>
    <t>самообложение(Бюджет УР, в части  дорожной деятельности)</t>
  </si>
  <si>
    <t>инициативного бюджетирования за счет населения и спонсоров</t>
  </si>
  <si>
    <t>инициативного бюджетирования бюджет УР</t>
  </si>
  <si>
    <t>0750262010</t>
  </si>
  <si>
    <t>0750301380</t>
  </si>
  <si>
    <t>0750304650</t>
  </si>
  <si>
    <t>0750362530</t>
  </si>
  <si>
    <t>07503S1380,07503S4650</t>
  </si>
  <si>
    <t>0750362250,</t>
  </si>
  <si>
    <t>0750362510</t>
  </si>
  <si>
    <t>09114S6290</t>
  </si>
  <si>
    <t>09114S8810</t>
  </si>
  <si>
    <t>09102G8220</t>
  </si>
  <si>
    <t>реализация проектов инициативного бюджетирования (субсидия с бюджета УР)</t>
  </si>
  <si>
    <t>0911408810</t>
  </si>
  <si>
    <t>05Ж05S6290</t>
  </si>
  <si>
    <t>05Ж05L5769</t>
  </si>
  <si>
    <t>0750362240</t>
  </si>
  <si>
    <t>09114S8813,09114S8814</t>
  </si>
  <si>
    <t>самообложение за счет средств населения</t>
  </si>
  <si>
    <t>самообложение за счет средств бюджета УР</t>
  </si>
  <si>
    <t>0910208220</t>
  </si>
  <si>
    <t>09102</t>
  </si>
  <si>
    <t>09114</t>
  </si>
  <si>
    <t>05Ж05</t>
  </si>
  <si>
    <t>07503</t>
  </si>
  <si>
    <t>остаток средств на счете</t>
  </si>
  <si>
    <t>самооблож</t>
  </si>
  <si>
    <t>мест.дорфонд</t>
  </si>
  <si>
    <t>самообл УР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</si>
  <si>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9 месяцев 2023 года</t>
  </si>
  <si>
    <t>шк.маршр.</t>
  </si>
  <si>
    <t>Софинансирование КРСТ,ремонтно восстановит.работы</t>
  </si>
  <si>
    <t>от 24 ноября 2023 года №377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</si>
</sst>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1" fillId="0" borderId="0" xfId="0" applyNumberFormat="1" applyFont="1"/>
    <xf numFmtId="0" fontId="1" fillId="0" borderId="0" xfId="0" applyFont="1" applyAlignment="1">
      <alignment horizontal="left" vertical="center"/>
    </xf>
    <xf numFmtId="2" fontId="2" fillId="0" borderId="1" xfId="0" applyNumberFormat="1" applyFont="1" applyBorder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/>
    <xf numFmtId="2" fontId="2" fillId="0" borderId="0" xfId="0" applyNumberFormat="1" applyFont="1" applyAlignment="1">
      <alignment horizontal="left" vertical="center"/>
    </xf>
    <xf numFmtId="2" fontId="2" fillId="0" borderId="0" xfId="0" applyNumberFormat="1" applyFont="1"/>
    <xf numFmtId="2" fontId="2" fillId="2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2" fontId="6" fillId="0" borderId="0" xfId="0" applyNumberFormat="1" applyFont="1"/>
    <xf numFmtId="4" fontId="1" fillId="0" borderId="1" xfId="0" applyNumberFormat="1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2" fontId="4" fillId="0" borderId="0" xfId="0" applyNumberFormat="1" applyFont="1"/>
    <xf numFmtId="49" fontId="6" fillId="0" borderId="0" xfId="0" applyNumberFormat="1" applyFont="1"/>
    <xf numFmtId="49" fontId="7" fillId="0" borderId="0" xfId="0" applyNumberFormat="1" applyFont="1"/>
    <xf numFmtId="2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view="pageBreakPreview" zoomScale="93" zoomScaleNormal="100" zoomScaleSheetLayoutView="93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  <col min="8" max="8" width="12.42578125" bestFit="1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6</v>
      </c>
    </row>
    <row r="3" spans="1:6" ht="15.75" x14ac:dyDescent="0.25">
      <c r="A3" s="1"/>
      <c r="B3" s="1"/>
      <c r="C3" s="2" t="s">
        <v>7</v>
      </c>
    </row>
    <row r="4" spans="1:6" ht="15.75" x14ac:dyDescent="0.25">
      <c r="A4" s="1"/>
      <c r="B4" s="1"/>
      <c r="C4" s="2" t="s">
        <v>88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42" t="s">
        <v>85</v>
      </c>
      <c r="C6" s="42"/>
      <c r="D6" s="42"/>
      <c r="E6" s="42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3" t="s">
        <v>27</v>
      </c>
      <c r="D8" s="43"/>
      <c r="E8" s="43"/>
    </row>
    <row r="9" spans="1:6" ht="45" x14ac:dyDescent="0.25">
      <c r="A9" s="3" t="s">
        <v>0</v>
      </c>
      <c r="B9" s="4" t="s">
        <v>1</v>
      </c>
      <c r="C9" s="11" t="s">
        <v>38</v>
      </c>
      <c r="D9" s="12" t="s">
        <v>39</v>
      </c>
      <c r="E9" s="10" t="s">
        <v>40</v>
      </c>
    </row>
    <row r="10" spans="1:6" ht="31.5" x14ac:dyDescent="0.25">
      <c r="A10" s="24">
        <v>1</v>
      </c>
      <c r="B10" s="22" t="s">
        <v>8</v>
      </c>
      <c r="C10" s="16">
        <f>C11</f>
        <v>74777925.689999998</v>
      </c>
      <c r="D10" s="16">
        <f>D11</f>
        <v>52237659.410000004</v>
      </c>
      <c r="E10" s="25">
        <f>D10/C10*100</f>
        <v>69.857058654658175</v>
      </c>
      <c r="F10" s="26"/>
    </row>
    <row r="11" spans="1:6" ht="47.25" x14ac:dyDescent="0.25">
      <c r="A11" s="27" t="s">
        <v>13</v>
      </c>
      <c r="B11" s="5" t="s">
        <v>9</v>
      </c>
      <c r="C11" s="17">
        <f>C12+C14+C15+C16+C17+C18+C19+C20+C21</f>
        <v>74777925.689999998</v>
      </c>
      <c r="D11" s="17">
        <f>D12+D14+D15+D16+D17+D18+D19+D20+D21</f>
        <v>52237659.410000004</v>
      </c>
      <c r="E11" s="25">
        <f t="shared" ref="E11:E25" si="0">D11/C11*100</f>
        <v>69.857058654658175</v>
      </c>
      <c r="F11" s="40" t="s">
        <v>80</v>
      </c>
    </row>
    <row r="12" spans="1:6" ht="31.5" x14ac:dyDescent="0.25">
      <c r="A12" s="28" t="s">
        <v>14</v>
      </c>
      <c r="B12" s="6" t="s">
        <v>10</v>
      </c>
      <c r="C12" s="21">
        <f>37748910.69-928000-10000+10000+8206.26</f>
        <v>36829116.949999996</v>
      </c>
      <c r="D12" s="25">
        <f>21294065.17+1232984.73+355600+10000+6154789.29+3790</f>
        <v>29051229.190000001</v>
      </c>
      <c r="E12" s="25">
        <f t="shared" si="0"/>
        <v>78.881145126125546</v>
      </c>
      <c r="F12" s="39" t="s">
        <v>64</v>
      </c>
    </row>
    <row r="13" spans="1:6" ht="78.75" hidden="1" x14ac:dyDescent="0.25">
      <c r="A13" s="29">
        <v>2</v>
      </c>
      <c r="B13" s="6" t="s">
        <v>3</v>
      </c>
      <c r="C13" s="21"/>
      <c r="D13" s="25"/>
      <c r="E13" s="25" t="e">
        <f t="shared" si="0"/>
        <v>#DIV/0!</v>
      </c>
      <c r="F13" s="39"/>
    </row>
    <row r="14" spans="1:6" ht="31.5" x14ac:dyDescent="0.25">
      <c r="A14" s="30" t="s">
        <v>15</v>
      </c>
      <c r="B14" s="6" t="s">
        <v>4</v>
      </c>
      <c r="C14" s="21">
        <v>256077</v>
      </c>
      <c r="D14" s="25">
        <f>176885.76+27789.79</f>
        <v>204675.55000000002</v>
      </c>
      <c r="E14" s="25">
        <f t="shared" si="0"/>
        <v>79.927346071689385</v>
      </c>
      <c r="F14" s="39" t="s">
        <v>62</v>
      </c>
    </row>
    <row r="15" spans="1:6" ht="15.75" x14ac:dyDescent="0.25">
      <c r="A15" s="30" t="s">
        <v>16</v>
      </c>
      <c r="B15" s="6" t="s">
        <v>11</v>
      </c>
      <c r="C15" s="21">
        <f>6400000+928000</f>
        <v>7328000</v>
      </c>
      <c r="D15" s="25">
        <f>3648773.21+447759.22+12765</f>
        <v>4109297.4299999997</v>
      </c>
      <c r="E15" s="25">
        <f t="shared" si="0"/>
        <v>56.076657068777294</v>
      </c>
      <c r="F15" s="39" t="s">
        <v>61</v>
      </c>
    </row>
    <row r="16" spans="1:6" ht="46.5" customHeight="1" x14ac:dyDescent="0.25">
      <c r="A16" s="30" t="s">
        <v>17</v>
      </c>
      <c r="B16" s="6" t="s">
        <v>5</v>
      </c>
      <c r="C16" s="21">
        <f>10978200+948278</f>
        <v>11926478</v>
      </c>
      <c r="D16" s="25">
        <f>6958121.2+2012905.8</f>
        <v>8971027</v>
      </c>
      <c r="E16" s="25">
        <f t="shared" si="0"/>
        <v>75.219415153409074</v>
      </c>
      <c r="F16" s="39" t="s">
        <v>59</v>
      </c>
    </row>
    <row r="17" spans="1:6" ht="15.75" hidden="1" x14ac:dyDescent="0.25">
      <c r="A17" s="30" t="s">
        <v>22</v>
      </c>
      <c r="B17" s="6" t="s">
        <v>23</v>
      </c>
      <c r="C17" s="21"/>
      <c r="D17" s="25"/>
      <c r="E17" s="25" t="e">
        <f t="shared" si="0"/>
        <v>#DIV/0!</v>
      </c>
      <c r="F17" s="26"/>
    </row>
    <row r="18" spans="1:6" ht="15.75" x14ac:dyDescent="0.25">
      <c r="A18" s="30" t="s">
        <v>22</v>
      </c>
      <c r="B18" s="6" t="s">
        <v>24</v>
      </c>
      <c r="C18" s="21">
        <f>6200000+60000-8206.26</f>
        <v>6251793.7400000002</v>
      </c>
      <c r="D18" s="25">
        <v>253600</v>
      </c>
      <c r="E18" s="25">
        <f t="shared" si="0"/>
        <v>4.0564358094129958</v>
      </c>
      <c r="F18" s="39" t="s">
        <v>72</v>
      </c>
    </row>
    <row r="19" spans="1:6" ht="15.75" x14ac:dyDescent="0.25">
      <c r="A19" s="30" t="s">
        <v>32</v>
      </c>
      <c r="B19" s="6" t="s">
        <v>23</v>
      </c>
      <c r="C19" s="21">
        <v>9886460</v>
      </c>
      <c r="D19" s="25">
        <f>6780189.75+2751189.49</f>
        <v>9531379.2400000002</v>
      </c>
      <c r="E19" s="25">
        <f t="shared" si="0"/>
        <v>96.40841352718769</v>
      </c>
      <c r="F19" s="39" t="s">
        <v>60</v>
      </c>
    </row>
    <row r="20" spans="1:6" ht="15.75" x14ac:dyDescent="0.25">
      <c r="A20" s="30" t="s">
        <v>37</v>
      </c>
      <c r="B20" s="6" t="s">
        <v>34</v>
      </c>
      <c r="C20" s="21">
        <v>300000</v>
      </c>
      <c r="D20" s="25">
        <f>49699+66752</f>
        <v>116451</v>
      </c>
      <c r="E20" s="25">
        <f t="shared" si="0"/>
        <v>38.817</v>
      </c>
      <c r="F20" s="39" t="s">
        <v>58</v>
      </c>
    </row>
    <row r="21" spans="1:6" ht="31.5" x14ac:dyDescent="0.25">
      <c r="A21" s="30" t="s">
        <v>45</v>
      </c>
      <c r="B21" s="6" t="s">
        <v>46</v>
      </c>
      <c r="C21" s="21">
        <v>2000000</v>
      </c>
      <c r="D21" s="25"/>
      <c r="E21" s="25">
        <f t="shared" si="0"/>
        <v>0</v>
      </c>
      <c r="F21" s="39" t="s">
        <v>63</v>
      </c>
    </row>
    <row r="22" spans="1:6" ht="15.75" x14ac:dyDescent="0.25">
      <c r="A22" s="31">
        <v>2</v>
      </c>
      <c r="B22" s="23" t="s">
        <v>12</v>
      </c>
      <c r="C22" s="18">
        <f>C23</f>
        <v>1959467</v>
      </c>
      <c r="D22" s="18">
        <f>D23</f>
        <v>1739467</v>
      </c>
      <c r="E22" s="25">
        <f t="shared" si="0"/>
        <v>88.772456999786158</v>
      </c>
      <c r="F22" s="39"/>
    </row>
    <row r="23" spans="1:6" ht="47.25" x14ac:dyDescent="0.25">
      <c r="A23" s="30" t="s">
        <v>18</v>
      </c>
      <c r="B23" s="6" t="s">
        <v>21</v>
      </c>
      <c r="C23" s="15">
        <f>C25+C26+C27+C28</f>
        <v>1959467</v>
      </c>
      <c r="D23" s="15">
        <f>D25+D26+D27+D28</f>
        <v>1739467</v>
      </c>
      <c r="E23" s="25">
        <f t="shared" si="0"/>
        <v>88.772456999786158</v>
      </c>
      <c r="F23" s="40" t="s">
        <v>78</v>
      </c>
    </row>
    <row r="24" spans="1:6" ht="31.5" hidden="1" x14ac:dyDescent="0.25">
      <c r="A24" s="30" t="s">
        <v>19</v>
      </c>
      <c r="B24" s="6" t="s">
        <v>10</v>
      </c>
      <c r="C24" s="15"/>
      <c r="D24" s="25"/>
      <c r="E24" s="25" t="e">
        <f t="shared" si="0"/>
        <v>#DIV/0!</v>
      </c>
      <c r="F24" s="39"/>
    </row>
    <row r="25" spans="1:6" ht="31.5" x14ac:dyDescent="0.25">
      <c r="A25" s="30" t="s">
        <v>19</v>
      </c>
      <c r="B25" s="6" t="s">
        <v>26</v>
      </c>
      <c r="C25" s="15">
        <v>220000</v>
      </c>
      <c r="D25" s="25"/>
      <c r="E25" s="25">
        <f t="shared" si="0"/>
        <v>0</v>
      </c>
      <c r="F25" s="39" t="s">
        <v>65</v>
      </c>
    </row>
    <row r="26" spans="1:6" ht="31.5" x14ac:dyDescent="0.25">
      <c r="A26" s="30" t="s">
        <v>51</v>
      </c>
      <c r="B26" s="6" t="s">
        <v>49</v>
      </c>
      <c r="C26" s="15">
        <v>180000</v>
      </c>
      <c r="D26" s="25">
        <v>180000</v>
      </c>
      <c r="E26" s="25"/>
      <c r="F26" s="39" t="s">
        <v>66</v>
      </c>
    </row>
    <row r="27" spans="1:6" ht="31.5" x14ac:dyDescent="0.25">
      <c r="A27" s="30" t="s">
        <v>52</v>
      </c>
      <c r="B27" s="6" t="s">
        <v>50</v>
      </c>
      <c r="C27" s="15">
        <f>180000+180000</f>
        <v>360000</v>
      </c>
      <c r="D27" s="25">
        <v>360000</v>
      </c>
      <c r="E27" s="25"/>
      <c r="F27" s="39" t="s">
        <v>73</v>
      </c>
    </row>
    <row r="28" spans="1:6" ht="31.5" x14ac:dyDescent="0.25">
      <c r="A28" s="30" t="s">
        <v>53</v>
      </c>
      <c r="B28" s="6" t="s">
        <v>68</v>
      </c>
      <c r="C28" s="15">
        <v>1199467</v>
      </c>
      <c r="D28" s="25">
        <v>1199467</v>
      </c>
      <c r="E28" s="25"/>
      <c r="F28" s="39" t="s">
        <v>69</v>
      </c>
    </row>
    <row r="29" spans="1:6" ht="31.5" x14ac:dyDescent="0.25">
      <c r="A29" s="31">
        <v>3</v>
      </c>
      <c r="B29" s="23" t="s">
        <v>25</v>
      </c>
      <c r="C29" s="18">
        <f>C30+C31+C33+C34</f>
        <v>7442269.0499999998</v>
      </c>
      <c r="D29" s="18">
        <f>D30+D31+D33+D34</f>
        <v>3900003</v>
      </c>
      <c r="E29" s="25">
        <f>D29/C29*100</f>
        <v>52.403413176791823</v>
      </c>
      <c r="F29" s="40" t="s">
        <v>79</v>
      </c>
    </row>
    <row r="30" spans="1:6" ht="28.5" customHeight="1" x14ac:dyDescent="0.25">
      <c r="A30" s="30" t="s">
        <v>36</v>
      </c>
      <c r="B30" s="6" t="s">
        <v>26</v>
      </c>
      <c r="C30" s="21">
        <v>223431</v>
      </c>
      <c r="D30" s="25"/>
      <c r="E30" s="25">
        <f>D30/C30*100</f>
        <v>0</v>
      </c>
      <c r="F30" s="39" t="s">
        <v>70</v>
      </c>
    </row>
    <row r="31" spans="1:6" ht="15.75" hidden="1" x14ac:dyDescent="0.25">
      <c r="A31" s="30" t="s">
        <v>35</v>
      </c>
      <c r="B31" s="6"/>
      <c r="C31" s="21"/>
      <c r="D31" s="25"/>
      <c r="E31" s="25" t="e">
        <f>D31/C31*100</f>
        <v>#DIV/0!</v>
      </c>
      <c r="F31" s="39"/>
    </row>
    <row r="32" spans="1:6" ht="15.75" hidden="1" x14ac:dyDescent="0.25">
      <c r="A32" s="30"/>
      <c r="B32" s="6"/>
      <c r="C32" s="21"/>
      <c r="D32" s="25"/>
      <c r="E32" s="25"/>
      <c r="F32" s="39"/>
    </row>
    <row r="33" spans="1:6" ht="38.25" customHeight="1" x14ac:dyDescent="0.25">
      <c r="A33" s="30" t="s">
        <v>35</v>
      </c>
      <c r="B33" s="6" t="s">
        <v>33</v>
      </c>
      <c r="C33" s="21">
        <f>7218838.05-119000</f>
        <v>7099838.0499999998</v>
      </c>
      <c r="D33" s="25">
        <f>3900003-58253.11</f>
        <v>3841749.89</v>
      </c>
      <c r="E33" s="25">
        <f>D33/C33*100</f>
        <v>54.110387630602361</v>
      </c>
      <c r="F33" s="39" t="s">
        <v>71</v>
      </c>
    </row>
    <row r="34" spans="1:6" ht="18" customHeight="1" x14ac:dyDescent="0.25">
      <c r="A34" s="30"/>
      <c r="B34" s="6" t="s">
        <v>87</v>
      </c>
      <c r="C34" s="21">
        <v>119000</v>
      </c>
      <c r="D34" s="25">
        <v>58253.11</v>
      </c>
      <c r="E34" s="25">
        <f t="shared" ref="E34" si="1">D34/C34*100</f>
        <v>48.952193277310926</v>
      </c>
      <c r="F34" s="39" t="s">
        <v>71</v>
      </c>
    </row>
    <row r="35" spans="1:6" ht="38.25" customHeight="1" x14ac:dyDescent="0.25">
      <c r="A35" s="31">
        <v>4</v>
      </c>
      <c r="B35" s="23" t="s">
        <v>48</v>
      </c>
      <c r="C35" s="15">
        <f>304400+C37</f>
        <v>1217600</v>
      </c>
      <c r="D35" s="25">
        <f>D36+D37</f>
        <v>824400</v>
      </c>
      <c r="E35" s="25"/>
      <c r="F35" s="40" t="s">
        <v>77</v>
      </c>
    </row>
    <row r="36" spans="1:6" ht="21" customHeight="1" x14ac:dyDescent="0.25">
      <c r="A36" s="31"/>
      <c r="B36" s="6" t="s">
        <v>74</v>
      </c>
      <c r="C36" s="15">
        <v>304400</v>
      </c>
      <c r="D36" s="25">
        <f>49700+100000+56400</f>
        <v>206100</v>
      </c>
      <c r="E36" s="25"/>
      <c r="F36" s="39" t="s">
        <v>67</v>
      </c>
    </row>
    <row r="37" spans="1:6" ht="19.5" customHeight="1" x14ac:dyDescent="0.25">
      <c r="A37" s="31"/>
      <c r="B37" s="6" t="s">
        <v>75</v>
      </c>
      <c r="C37" s="15">
        <v>913200</v>
      </c>
      <c r="D37" s="25">
        <f>149100+300000+169200</f>
        <v>618300</v>
      </c>
      <c r="E37" s="25"/>
      <c r="F37" s="39" t="s">
        <v>76</v>
      </c>
    </row>
    <row r="38" spans="1:6" ht="15.75" x14ac:dyDescent="0.25">
      <c r="A38" s="32"/>
      <c r="B38" s="9" t="s">
        <v>31</v>
      </c>
      <c r="C38" s="35">
        <f>C10+C22+C29+C35</f>
        <v>85397261.739999995</v>
      </c>
      <c r="D38" s="35">
        <f>D10+D22+D29+D35</f>
        <v>58701529.410000004</v>
      </c>
      <c r="E38" s="25">
        <f>D38/C38*100</f>
        <v>68.739357930143413</v>
      </c>
      <c r="F38" s="39"/>
    </row>
    <row r="39" spans="1:6" ht="15.75" x14ac:dyDescent="0.25">
      <c r="A39" s="44" t="s">
        <v>28</v>
      </c>
      <c r="B39" s="45"/>
      <c r="C39" s="46"/>
      <c r="D39" s="26"/>
      <c r="E39" s="26"/>
      <c r="F39" s="26"/>
    </row>
    <row r="40" spans="1:6" ht="15.75" x14ac:dyDescent="0.25">
      <c r="A40" s="14"/>
      <c r="B40" s="37" t="s">
        <v>44</v>
      </c>
      <c r="C40" s="19">
        <v>12900018.689999999</v>
      </c>
      <c r="D40" s="1">
        <v>12900018.689999999</v>
      </c>
      <c r="E40" s="33">
        <f t="shared" ref="E40:E53" si="2">D40/C40*100</f>
        <v>100</v>
      </c>
      <c r="F40" s="26"/>
    </row>
    <row r="41" spans="1:6" ht="81" customHeight="1" x14ac:dyDescent="0.25">
      <c r="A41" s="1"/>
      <c r="B41" s="7" t="s">
        <v>2</v>
      </c>
      <c r="C41" s="20">
        <v>40807400</v>
      </c>
      <c r="D41" s="1">
        <v>34363702.130000003</v>
      </c>
      <c r="E41" s="33">
        <f t="shared" si="2"/>
        <v>84.209486833270446</v>
      </c>
      <c r="F41" s="26"/>
    </row>
    <row r="42" spans="1:6" ht="47.25" x14ac:dyDescent="0.25">
      <c r="A42" s="1"/>
      <c r="B42" s="7" t="s">
        <v>29</v>
      </c>
      <c r="C42" s="20">
        <f>10978200+948278</f>
        <v>11926478</v>
      </c>
      <c r="D42" s="34">
        <f>6958121.2+1414638.8+598267</f>
        <v>8971027</v>
      </c>
      <c r="E42" s="33">
        <f t="shared" si="2"/>
        <v>75.219415153409074</v>
      </c>
      <c r="F42" s="26"/>
    </row>
    <row r="43" spans="1:6" ht="15.75" x14ac:dyDescent="0.25">
      <c r="A43" s="1"/>
      <c r="B43" s="7" t="s">
        <v>47</v>
      </c>
      <c r="C43" s="20">
        <v>9886460</v>
      </c>
      <c r="D43" s="1">
        <f>6780189.75+2751189.49</f>
        <v>9531379.2400000002</v>
      </c>
      <c r="E43" s="33">
        <f t="shared" si="2"/>
        <v>96.40841352718769</v>
      </c>
      <c r="F43" s="26"/>
    </row>
    <row r="44" spans="1:6" ht="31.5" x14ac:dyDescent="0.25">
      <c r="A44" s="1"/>
      <c r="B44" s="7" t="s">
        <v>41</v>
      </c>
      <c r="C44" s="20">
        <f>7704653-674968</f>
        <v>7029685</v>
      </c>
      <c r="D44" s="1">
        <f>3829849.95-58253.11</f>
        <v>3771596.8400000003</v>
      </c>
      <c r="E44" s="33">
        <f t="shared" si="2"/>
        <v>53.65243022980404</v>
      </c>
      <c r="F44" s="26"/>
    </row>
    <row r="45" spans="1:6" ht="14.25" customHeight="1" x14ac:dyDescent="0.25">
      <c r="A45" s="1"/>
      <c r="B45" s="36" t="s">
        <v>42</v>
      </c>
      <c r="C45" s="38">
        <f>C47+C48+C50+C46+C49+C51</f>
        <v>2847220.05</v>
      </c>
      <c r="D45" s="38">
        <f>D47+D48+D50+D49+D51</f>
        <v>2847220.05</v>
      </c>
      <c r="E45" s="33">
        <f t="shared" si="2"/>
        <v>100</v>
      </c>
      <c r="F45" s="26"/>
    </row>
    <row r="46" spans="1:6" ht="15.75" hidden="1" x14ac:dyDescent="0.25">
      <c r="A46" s="1"/>
      <c r="B46" s="7"/>
      <c r="C46" s="20"/>
      <c r="D46" s="1"/>
      <c r="E46" s="33" t="e">
        <f t="shared" si="2"/>
        <v>#DIV/0!</v>
      </c>
      <c r="F46" s="26"/>
    </row>
    <row r="47" spans="1:6" ht="31.5" x14ac:dyDescent="0.25">
      <c r="A47" s="1"/>
      <c r="B47" s="7" t="s">
        <v>43</v>
      </c>
      <c r="C47" s="20">
        <f>65930+4223.05</f>
        <v>70153.05</v>
      </c>
      <c r="D47" s="1">
        <f>65930+4223.05</f>
        <v>70153.05</v>
      </c>
      <c r="E47" s="33">
        <f t="shared" si="2"/>
        <v>100</v>
      </c>
      <c r="F47" s="26"/>
    </row>
    <row r="48" spans="1:6" ht="15.75" x14ac:dyDescent="0.25">
      <c r="A48" s="1"/>
      <c r="B48" s="7" t="s">
        <v>54</v>
      </c>
      <c r="C48" s="20">
        <v>304400</v>
      </c>
      <c r="D48" s="1">
        <v>304400</v>
      </c>
      <c r="E48" s="33">
        <f t="shared" si="2"/>
        <v>100</v>
      </c>
      <c r="F48" s="26"/>
    </row>
    <row r="49" spans="1:8" ht="15.75" x14ac:dyDescent="0.25">
      <c r="A49" s="1"/>
      <c r="B49" s="7" t="s">
        <v>55</v>
      </c>
      <c r="C49" s="20">
        <v>913200</v>
      </c>
      <c r="D49" s="1">
        <v>913200</v>
      </c>
      <c r="E49" s="33">
        <f t="shared" si="2"/>
        <v>100</v>
      </c>
      <c r="F49" s="26"/>
    </row>
    <row r="50" spans="1:8" ht="15.75" x14ac:dyDescent="0.25">
      <c r="A50" s="1"/>
      <c r="B50" s="7" t="s">
        <v>56</v>
      </c>
      <c r="C50" s="20">
        <f>180000+180000</f>
        <v>360000</v>
      </c>
      <c r="D50" s="1">
        <v>360000</v>
      </c>
      <c r="E50" s="33">
        <f t="shared" si="2"/>
        <v>100</v>
      </c>
      <c r="F50" s="26"/>
    </row>
    <row r="51" spans="1:8" ht="15.75" x14ac:dyDescent="0.25">
      <c r="A51" s="1"/>
      <c r="B51" s="7" t="s">
        <v>57</v>
      </c>
      <c r="C51" s="20">
        <v>1199467</v>
      </c>
      <c r="D51" s="1">
        <v>1199467</v>
      </c>
      <c r="E51" s="33">
        <f t="shared" si="2"/>
        <v>100</v>
      </c>
      <c r="F51" s="26"/>
    </row>
    <row r="52" spans="1:8" ht="15.75" x14ac:dyDescent="0.25">
      <c r="A52" s="1"/>
      <c r="B52" s="7"/>
      <c r="C52" s="20"/>
      <c r="D52" s="1"/>
      <c r="E52" s="33"/>
      <c r="F52" s="26"/>
      <c r="H52" s="41"/>
    </row>
    <row r="53" spans="1:8" ht="15.75" x14ac:dyDescent="0.25">
      <c r="A53" s="1"/>
      <c r="B53" s="8" t="s">
        <v>30</v>
      </c>
      <c r="C53" s="13">
        <f>C41+C42+C43+C45+C40+C44</f>
        <v>85397261.739999995</v>
      </c>
      <c r="D53" s="13">
        <f>D41+D42+D43+D45+D40+D44</f>
        <v>72384943.950000003</v>
      </c>
      <c r="E53" s="33">
        <f t="shared" si="2"/>
        <v>84.762605351893811</v>
      </c>
      <c r="F53" s="26"/>
    </row>
    <row r="54" spans="1:8" ht="15.75" x14ac:dyDescent="0.25">
      <c r="A54" s="1"/>
      <c r="B54" s="2" t="s">
        <v>81</v>
      </c>
      <c r="C54" s="1"/>
      <c r="D54" s="41">
        <f>D53-D38</f>
        <v>13683414.539999999</v>
      </c>
    </row>
    <row r="55" spans="1:8" ht="15.75" x14ac:dyDescent="0.25">
      <c r="A55" s="1"/>
      <c r="B55" s="1"/>
      <c r="C55" s="1"/>
      <c r="D55" s="41">
        <f>D48-D36</f>
        <v>98300</v>
      </c>
      <c r="E55" t="s">
        <v>82</v>
      </c>
    </row>
    <row r="56" spans="1:8" ht="15.75" x14ac:dyDescent="0.25">
      <c r="A56" s="1"/>
      <c r="B56" s="1"/>
      <c r="C56" s="1"/>
      <c r="D56" s="41">
        <f>D54-D55-D57</f>
        <v>13290214.539999999</v>
      </c>
      <c r="E56" t="s">
        <v>83</v>
      </c>
    </row>
    <row r="57" spans="1:8" ht="15.75" x14ac:dyDescent="0.25">
      <c r="A57" s="1"/>
      <c r="B57" s="1"/>
      <c r="C57" s="1"/>
      <c r="D57" s="41">
        <f>D49-D37</f>
        <v>294900</v>
      </c>
      <c r="E57" t="s">
        <v>84</v>
      </c>
      <c r="H57" s="41"/>
    </row>
    <row r="58" spans="1:8" ht="15.75" x14ac:dyDescent="0.25">
      <c r="A58" s="1"/>
      <c r="B58" s="1"/>
      <c r="C58" s="1"/>
      <c r="D58" s="41">
        <f>D42-D16</f>
        <v>0</v>
      </c>
      <c r="E58" t="s">
        <v>86</v>
      </c>
    </row>
    <row r="59" spans="1:8" ht="15.75" x14ac:dyDescent="0.25">
      <c r="A59" s="1"/>
    </row>
  </sheetData>
  <mergeCells count="3">
    <mergeCell ref="B6:E6"/>
    <mergeCell ref="C8:E8"/>
    <mergeCell ref="A39:C3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9"/>
  <sheetViews>
    <sheetView tabSelected="1" view="pageBreakPreview" zoomScale="98" zoomScaleNormal="100" zoomScaleSheetLayoutView="98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  <col min="8" max="8" width="12.42578125" bestFit="1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6</v>
      </c>
    </row>
    <row r="3" spans="1:6" ht="15.75" x14ac:dyDescent="0.25">
      <c r="A3" s="1"/>
      <c r="B3" s="1"/>
      <c r="C3" s="2" t="s">
        <v>7</v>
      </c>
    </row>
    <row r="4" spans="1:6" ht="15.75" x14ac:dyDescent="0.25">
      <c r="A4" s="1"/>
      <c r="B4" s="1"/>
      <c r="C4" s="2" t="s">
        <v>88</v>
      </c>
    </row>
    <row r="5" spans="1:6" ht="15.75" x14ac:dyDescent="0.25">
      <c r="A5" s="1"/>
      <c r="B5" s="1"/>
      <c r="C5" s="1"/>
    </row>
    <row r="6" spans="1:6" ht="38.25" customHeight="1" x14ac:dyDescent="0.25">
      <c r="A6" s="1"/>
      <c r="B6" s="42" t="s">
        <v>85</v>
      </c>
      <c r="C6" s="42"/>
      <c r="D6" s="42"/>
      <c r="E6" s="42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3" t="s">
        <v>27</v>
      </c>
      <c r="D8" s="43"/>
      <c r="E8" s="43"/>
    </row>
    <row r="9" spans="1:6" ht="45" x14ac:dyDescent="0.25">
      <c r="A9" s="3" t="s">
        <v>0</v>
      </c>
      <c r="B9" s="4" t="s">
        <v>1</v>
      </c>
      <c r="C9" s="11" t="s">
        <v>38</v>
      </c>
      <c r="D9" s="12" t="s">
        <v>39</v>
      </c>
      <c r="E9" s="10" t="s">
        <v>40</v>
      </c>
    </row>
    <row r="10" spans="1:6" ht="31.5" x14ac:dyDescent="0.25">
      <c r="A10" s="24">
        <v>1</v>
      </c>
      <c r="B10" s="22" t="s">
        <v>8</v>
      </c>
      <c r="C10" s="16">
        <f>C11</f>
        <v>74777925.689999998</v>
      </c>
      <c r="D10" s="16">
        <f>D11</f>
        <v>52237659.410000004</v>
      </c>
      <c r="E10" s="25">
        <f>D10/C10*100</f>
        <v>69.857058654658175</v>
      </c>
      <c r="F10" s="26"/>
    </row>
    <row r="11" spans="1:6" ht="47.25" x14ac:dyDescent="0.25">
      <c r="A11" s="27" t="s">
        <v>13</v>
      </c>
      <c r="B11" s="5" t="s">
        <v>9</v>
      </c>
      <c r="C11" s="17">
        <f>C12+C14+C15+C16+C17+C18+C19+C20+C21</f>
        <v>74777925.689999998</v>
      </c>
      <c r="D11" s="17">
        <f>D12+D14+D15+D16+D17+D18+D19+D20+D21</f>
        <v>52237659.410000004</v>
      </c>
      <c r="E11" s="25">
        <f t="shared" ref="E11:E33" si="0">D11/C11*100</f>
        <v>69.857058654658175</v>
      </c>
      <c r="F11" s="40"/>
    </row>
    <row r="12" spans="1:6" ht="31.5" x14ac:dyDescent="0.25">
      <c r="A12" s="28" t="s">
        <v>14</v>
      </c>
      <c r="B12" s="6" t="s">
        <v>10</v>
      </c>
      <c r="C12" s="21">
        <f>37748910.69-928000-10000+10000+8206.26</f>
        <v>36829116.949999996</v>
      </c>
      <c r="D12" s="25">
        <f>21294065.17+1232984.73+355600+10000+6154789.29+3790</f>
        <v>29051229.190000001</v>
      </c>
      <c r="E12" s="25">
        <f t="shared" si="0"/>
        <v>78.881145126125546</v>
      </c>
      <c r="F12" s="39"/>
    </row>
    <row r="13" spans="1:6" ht="78.75" hidden="1" x14ac:dyDescent="0.25">
      <c r="A13" s="29">
        <v>2</v>
      </c>
      <c r="B13" s="6" t="s">
        <v>3</v>
      </c>
      <c r="C13" s="21"/>
      <c r="D13" s="25"/>
      <c r="E13" s="25" t="e">
        <f t="shared" si="0"/>
        <v>#DIV/0!</v>
      </c>
      <c r="F13" s="39"/>
    </row>
    <row r="14" spans="1:6" ht="31.5" x14ac:dyDescent="0.25">
      <c r="A14" s="30" t="s">
        <v>15</v>
      </c>
      <c r="B14" s="6" t="s">
        <v>4</v>
      </c>
      <c r="C14" s="21">
        <v>256077</v>
      </c>
      <c r="D14" s="25">
        <f>176885.76+27789.79</f>
        <v>204675.55000000002</v>
      </c>
      <c r="E14" s="25">
        <f t="shared" si="0"/>
        <v>79.927346071689385</v>
      </c>
      <c r="F14" s="39"/>
    </row>
    <row r="15" spans="1:6" ht="15.75" x14ac:dyDescent="0.25">
      <c r="A15" s="30" t="s">
        <v>16</v>
      </c>
      <c r="B15" s="6" t="s">
        <v>11</v>
      </c>
      <c r="C15" s="21">
        <f>6400000+928000</f>
        <v>7328000</v>
      </c>
      <c r="D15" s="25">
        <f>3648773.21+447759.22+12765</f>
        <v>4109297.4299999997</v>
      </c>
      <c r="E15" s="25">
        <f t="shared" si="0"/>
        <v>56.076657068777294</v>
      </c>
      <c r="F15" s="39"/>
    </row>
    <row r="16" spans="1:6" ht="46.5" customHeight="1" x14ac:dyDescent="0.25">
      <c r="A16" s="30" t="s">
        <v>17</v>
      </c>
      <c r="B16" s="6" t="s">
        <v>5</v>
      </c>
      <c r="C16" s="21">
        <f>10978200+948278</f>
        <v>11926478</v>
      </c>
      <c r="D16" s="25">
        <f>6958121.2+2012905.8</f>
        <v>8971027</v>
      </c>
      <c r="E16" s="25">
        <f t="shared" si="0"/>
        <v>75.219415153409074</v>
      </c>
      <c r="F16" s="39"/>
    </row>
    <row r="17" spans="1:6" ht="15.75" hidden="1" x14ac:dyDescent="0.25">
      <c r="A17" s="30" t="s">
        <v>22</v>
      </c>
      <c r="B17" s="6" t="s">
        <v>23</v>
      </c>
      <c r="C17" s="21"/>
      <c r="D17" s="25"/>
      <c r="E17" s="25" t="e">
        <f t="shared" si="0"/>
        <v>#DIV/0!</v>
      </c>
      <c r="F17" s="26"/>
    </row>
    <row r="18" spans="1:6" ht="15.75" x14ac:dyDescent="0.25">
      <c r="A18" s="30" t="s">
        <v>22</v>
      </c>
      <c r="B18" s="6" t="s">
        <v>24</v>
      </c>
      <c r="C18" s="21">
        <f>6200000+60000-8206.26</f>
        <v>6251793.7400000002</v>
      </c>
      <c r="D18" s="25">
        <v>253600</v>
      </c>
      <c r="E18" s="25">
        <f t="shared" si="0"/>
        <v>4.0564358094129958</v>
      </c>
      <c r="F18" s="39"/>
    </row>
    <row r="19" spans="1:6" ht="15.75" x14ac:dyDescent="0.25">
      <c r="A19" s="30" t="s">
        <v>32</v>
      </c>
      <c r="B19" s="6" t="s">
        <v>23</v>
      </c>
      <c r="C19" s="21">
        <v>9886460</v>
      </c>
      <c r="D19" s="25">
        <f>6780189.75+2751189.49</f>
        <v>9531379.2400000002</v>
      </c>
      <c r="E19" s="25">
        <f t="shared" si="0"/>
        <v>96.40841352718769</v>
      </c>
      <c r="F19" s="39"/>
    </row>
    <row r="20" spans="1:6" ht="15.75" x14ac:dyDescent="0.25">
      <c r="A20" s="30" t="s">
        <v>37</v>
      </c>
      <c r="B20" s="6" t="s">
        <v>34</v>
      </c>
      <c r="C20" s="21">
        <v>300000</v>
      </c>
      <c r="D20" s="25">
        <f>49699+66752</f>
        <v>116451</v>
      </c>
      <c r="E20" s="25">
        <f t="shared" si="0"/>
        <v>38.817</v>
      </c>
      <c r="F20" s="39"/>
    </row>
    <row r="21" spans="1:6" ht="31.5" x14ac:dyDescent="0.25">
      <c r="A21" s="30" t="s">
        <v>45</v>
      </c>
      <c r="B21" s="6" t="s">
        <v>46</v>
      </c>
      <c r="C21" s="21">
        <v>2000000</v>
      </c>
      <c r="D21" s="25"/>
      <c r="E21" s="25">
        <f t="shared" si="0"/>
        <v>0</v>
      </c>
      <c r="F21" s="39"/>
    </row>
    <row r="22" spans="1:6" ht="15.75" x14ac:dyDescent="0.25">
      <c r="A22" s="31">
        <v>2</v>
      </c>
      <c r="B22" s="23" t="s">
        <v>12</v>
      </c>
      <c r="C22" s="18">
        <f>C23</f>
        <v>1959467</v>
      </c>
      <c r="D22" s="18">
        <f>D23</f>
        <v>1739467</v>
      </c>
      <c r="E22" s="25">
        <f t="shared" si="0"/>
        <v>88.772456999786158</v>
      </c>
      <c r="F22" s="39"/>
    </row>
    <row r="23" spans="1:6" ht="47.25" x14ac:dyDescent="0.25">
      <c r="A23" s="30" t="s">
        <v>18</v>
      </c>
      <c r="B23" s="6" t="s">
        <v>21</v>
      </c>
      <c r="C23" s="15">
        <f>C25+C26+C27+C28</f>
        <v>1959467</v>
      </c>
      <c r="D23" s="15">
        <f>D25+D26+D27+D28</f>
        <v>1739467</v>
      </c>
      <c r="E23" s="25">
        <f t="shared" si="0"/>
        <v>88.772456999786158</v>
      </c>
      <c r="F23" s="40"/>
    </row>
    <row r="24" spans="1:6" ht="31.5" hidden="1" x14ac:dyDescent="0.25">
      <c r="A24" s="30" t="s">
        <v>19</v>
      </c>
      <c r="B24" s="6" t="s">
        <v>10</v>
      </c>
      <c r="C24" s="15"/>
      <c r="D24" s="25"/>
      <c r="E24" s="25" t="e">
        <f t="shared" si="0"/>
        <v>#DIV/0!</v>
      </c>
      <c r="F24" s="39"/>
    </row>
    <row r="25" spans="1:6" ht="31.5" x14ac:dyDescent="0.25">
      <c r="A25" s="30" t="s">
        <v>19</v>
      </c>
      <c r="B25" s="6" t="s">
        <v>26</v>
      </c>
      <c r="C25" s="15">
        <v>220000</v>
      </c>
      <c r="D25" s="25"/>
      <c r="E25" s="25">
        <f t="shared" si="0"/>
        <v>0</v>
      </c>
      <c r="F25" s="39"/>
    </row>
    <row r="26" spans="1:6" ht="31.5" x14ac:dyDescent="0.25">
      <c r="A26" s="30" t="s">
        <v>51</v>
      </c>
      <c r="B26" s="6" t="s">
        <v>49</v>
      </c>
      <c r="C26" s="15">
        <v>180000</v>
      </c>
      <c r="D26" s="25">
        <v>180000</v>
      </c>
      <c r="E26" s="25">
        <f t="shared" si="0"/>
        <v>100</v>
      </c>
      <c r="F26" s="39"/>
    </row>
    <row r="27" spans="1:6" ht="31.5" x14ac:dyDescent="0.25">
      <c r="A27" s="30" t="s">
        <v>52</v>
      </c>
      <c r="B27" s="6" t="s">
        <v>50</v>
      </c>
      <c r="C27" s="15">
        <f>180000+180000</f>
        <v>360000</v>
      </c>
      <c r="D27" s="25">
        <v>360000</v>
      </c>
      <c r="E27" s="25">
        <f t="shared" si="0"/>
        <v>100</v>
      </c>
      <c r="F27" s="39"/>
    </row>
    <row r="28" spans="1:6" ht="31.5" x14ac:dyDescent="0.25">
      <c r="A28" s="30" t="s">
        <v>53</v>
      </c>
      <c r="B28" s="6" t="s">
        <v>68</v>
      </c>
      <c r="C28" s="15">
        <v>1199467</v>
      </c>
      <c r="D28" s="25">
        <v>1199467</v>
      </c>
      <c r="E28" s="25">
        <f t="shared" si="0"/>
        <v>100</v>
      </c>
      <c r="F28" s="39"/>
    </row>
    <row r="29" spans="1:6" ht="31.5" x14ac:dyDescent="0.25">
      <c r="A29" s="31">
        <v>3</v>
      </c>
      <c r="B29" s="23" t="s">
        <v>25</v>
      </c>
      <c r="C29" s="18">
        <f>C30+C31+C33+C34</f>
        <v>7442269.0499999998</v>
      </c>
      <c r="D29" s="18">
        <f>D30+D31+D33+D34</f>
        <v>3900003</v>
      </c>
      <c r="E29" s="25">
        <f t="shared" si="0"/>
        <v>52.403413176791823</v>
      </c>
      <c r="F29" s="40"/>
    </row>
    <row r="30" spans="1:6" ht="31.5" x14ac:dyDescent="0.25">
      <c r="A30" s="30" t="s">
        <v>36</v>
      </c>
      <c r="B30" s="6" t="s">
        <v>26</v>
      </c>
      <c r="C30" s="21">
        <v>223431</v>
      </c>
      <c r="D30" s="25"/>
      <c r="E30" s="25">
        <f t="shared" si="0"/>
        <v>0</v>
      </c>
      <c r="F30" s="39"/>
    </row>
    <row r="31" spans="1:6" ht="15.75" hidden="1" x14ac:dyDescent="0.25">
      <c r="A31" s="30" t="s">
        <v>35</v>
      </c>
      <c r="B31" s="6"/>
      <c r="C31" s="21"/>
      <c r="D31" s="25"/>
      <c r="E31" s="25" t="e">
        <f t="shared" si="0"/>
        <v>#DIV/0!</v>
      </c>
      <c r="F31" s="39"/>
    </row>
    <row r="32" spans="1:6" ht="15.75" hidden="1" x14ac:dyDescent="0.25">
      <c r="A32" s="30"/>
      <c r="B32" s="6"/>
      <c r="C32" s="21"/>
      <c r="D32" s="25"/>
      <c r="E32" s="25" t="e">
        <f t="shared" si="0"/>
        <v>#DIV/0!</v>
      </c>
      <c r="F32" s="39"/>
    </row>
    <row r="33" spans="1:6" ht="47.25" x14ac:dyDescent="0.25">
      <c r="A33" s="30" t="s">
        <v>35</v>
      </c>
      <c r="B33" s="6" t="s">
        <v>33</v>
      </c>
      <c r="C33" s="21">
        <f>7218838.05-119000</f>
        <v>7099838.0499999998</v>
      </c>
      <c r="D33" s="25">
        <f>3900003-58253.11</f>
        <v>3841749.89</v>
      </c>
      <c r="E33" s="25">
        <f t="shared" si="0"/>
        <v>54.110387630602361</v>
      </c>
      <c r="F33" s="39"/>
    </row>
    <row r="34" spans="1:6" ht="15.75" x14ac:dyDescent="0.25">
      <c r="A34" s="30"/>
      <c r="B34" s="6" t="s">
        <v>87</v>
      </c>
      <c r="C34" s="21">
        <v>119000</v>
      </c>
      <c r="D34" s="25">
        <v>58253.11</v>
      </c>
      <c r="E34" s="25">
        <f t="shared" ref="E34:E38" si="1">D34/C34*100</f>
        <v>48.952193277310926</v>
      </c>
      <c r="F34" s="39"/>
    </row>
    <row r="35" spans="1:6" ht="15.75" x14ac:dyDescent="0.25">
      <c r="A35" s="31">
        <v>4</v>
      </c>
      <c r="B35" s="23" t="s">
        <v>48</v>
      </c>
      <c r="C35" s="15">
        <f>304400+C37</f>
        <v>1217600</v>
      </c>
      <c r="D35" s="25">
        <f>D36+D37</f>
        <v>824400</v>
      </c>
      <c r="E35" s="25">
        <f>D35/C35*100</f>
        <v>67.706964520367947</v>
      </c>
      <c r="F35" s="40"/>
    </row>
    <row r="36" spans="1:6" ht="15.75" x14ac:dyDescent="0.25">
      <c r="A36" s="31"/>
      <c r="B36" s="6" t="s">
        <v>74</v>
      </c>
      <c r="C36" s="15">
        <v>304400</v>
      </c>
      <c r="D36" s="25">
        <f>49700+100000+56400</f>
        <v>206100</v>
      </c>
      <c r="E36" s="25">
        <f t="shared" si="1"/>
        <v>67.706964520367947</v>
      </c>
      <c r="F36" s="39"/>
    </row>
    <row r="37" spans="1:6" ht="15.75" x14ac:dyDescent="0.25">
      <c r="A37" s="31"/>
      <c r="B37" s="6" t="s">
        <v>75</v>
      </c>
      <c r="C37" s="15">
        <v>913200</v>
      </c>
      <c r="D37" s="25">
        <f>149100+300000+169200</f>
        <v>618300</v>
      </c>
      <c r="E37" s="25">
        <f t="shared" si="1"/>
        <v>67.706964520367947</v>
      </c>
      <c r="F37" s="39"/>
    </row>
    <row r="38" spans="1:6" ht="15.75" x14ac:dyDescent="0.25">
      <c r="A38" s="32"/>
      <c r="B38" s="9" t="s">
        <v>31</v>
      </c>
      <c r="C38" s="35">
        <f>C10+C22+C29+C35</f>
        <v>85397261.739999995</v>
      </c>
      <c r="D38" s="35">
        <f>D10+D22+D29+D35</f>
        <v>58701529.410000004</v>
      </c>
      <c r="E38" s="25">
        <f t="shared" si="1"/>
        <v>68.739357930143413</v>
      </c>
      <c r="F38" s="39"/>
    </row>
    <row r="39" spans="1:6" ht="15.75" x14ac:dyDescent="0.25">
      <c r="A39" s="44" t="s">
        <v>28</v>
      </c>
      <c r="B39" s="45"/>
      <c r="C39" s="46"/>
      <c r="D39" s="26"/>
      <c r="E39" s="26"/>
      <c r="F39" s="26"/>
    </row>
    <row r="40" spans="1:6" ht="15.75" x14ac:dyDescent="0.25">
      <c r="A40" s="14"/>
      <c r="B40" s="37" t="s">
        <v>44</v>
      </c>
      <c r="C40" s="19">
        <v>12900018.689999999</v>
      </c>
      <c r="D40" s="1">
        <v>12900018.689999999</v>
      </c>
      <c r="E40" s="33">
        <f t="shared" ref="E40:E53" si="2">D40/C40*100</f>
        <v>100</v>
      </c>
      <c r="F40" s="26"/>
    </row>
    <row r="41" spans="1:6" ht="94.5" x14ac:dyDescent="0.25">
      <c r="A41" s="1"/>
      <c r="B41" s="7" t="s">
        <v>2</v>
      </c>
      <c r="C41" s="20">
        <v>40807400</v>
      </c>
      <c r="D41" s="1">
        <v>34363702.130000003</v>
      </c>
      <c r="E41" s="33">
        <f t="shared" si="2"/>
        <v>84.209486833270446</v>
      </c>
      <c r="F41" s="26"/>
    </row>
    <row r="42" spans="1:6" ht="47.25" x14ac:dyDescent="0.25">
      <c r="A42" s="1"/>
      <c r="B42" s="7" t="s">
        <v>29</v>
      </c>
      <c r="C42" s="20">
        <f>10978200+948278</f>
        <v>11926478</v>
      </c>
      <c r="D42" s="34">
        <f>6958121.2+1414638.8+598267</f>
        <v>8971027</v>
      </c>
      <c r="E42" s="33">
        <f t="shared" si="2"/>
        <v>75.219415153409074</v>
      </c>
      <c r="F42" s="26"/>
    </row>
    <row r="43" spans="1:6" ht="15.75" x14ac:dyDescent="0.25">
      <c r="A43" s="1"/>
      <c r="B43" s="7" t="s">
        <v>47</v>
      </c>
      <c r="C43" s="20">
        <v>9886460</v>
      </c>
      <c r="D43" s="1">
        <f>6780189.75+2751189.49</f>
        <v>9531379.2400000002</v>
      </c>
      <c r="E43" s="33">
        <f t="shared" si="2"/>
        <v>96.40841352718769</v>
      </c>
      <c r="F43" s="26"/>
    </row>
    <row r="44" spans="1:6" ht="31.5" x14ac:dyDescent="0.25">
      <c r="A44" s="1"/>
      <c r="B44" s="7" t="s">
        <v>41</v>
      </c>
      <c r="C44" s="20">
        <f>7704653-674968</f>
        <v>7029685</v>
      </c>
      <c r="D44" s="1">
        <f>3829849.95-58253.11</f>
        <v>3771596.8400000003</v>
      </c>
      <c r="E44" s="33">
        <f t="shared" si="2"/>
        <v>53.65243022980404</v>
      </c>
      <c r="F44" s="26"/>
    </row>
    <row r="45" spans="1:6" ht="15" customHeight="1" x14ac:dyDescent="0.25">
      <c r="A45" s="1"/>
      <c r="B45" s="36" t="s">
        <v>42</v>
      </c>
      <c r="C45" s="38">
        <f>C47+C48+C50+C46+C49+C51</f>
        <v>2847220.05</v>
      </c>
      <c r="D45" s="38">
        <f>D47+D48+D50+D49+D51</f>
        <v>2847220.05</v>
      </c>
      <c r="E45" s="33">
        <f t="shared" si="2"/>
        <v>100</v>
      </c>
      <c r="F45" s="26"/>
    </row>
    <row r="46" spans="1:6" ht="15.75" hidden="1" x14ac:dyDescent="0.25">
      <c r="A46" s="1"/>
      <c r="B46" s="7"/>
      <c r="C46" s="20"/>
      <c r="D46" s="1"/>
      <c r="E46" s="33" t="e">
        <f t="shared" si="2"/>
        <v>#DIV/0!</v>
      </c>
      <c r="F46" s="26"/>
    </row>
    <row r="47" spans="1:6" ht="31.5" x14ac:dyDescent="0.25">
      <c r="A47" s="1"/>
      <c r="B47" s="7" t="s">
        <v>43</v>
      </c>
      <c r="C47" s="20">
        <f>65930+4223.05</f>
        <v>70153.05</v>
      </c>
      <c r="D47" s="1">
        <f>65930+4223.05</f>
        <v>70153.05</v>
      </c>
      <c r="E47" s="33">
        <f t="shared" si="2"/>
        <v>100</v>
      </c>
      <c r="F47" s="26"/>
    </row>
    <row r="48" spans="1:6" ht="15.75" x14ac:dyDescent="0.25">
      <c r="A48" s="1"/>
      <c r="B48" s="7" t="s">
        <v>54</v>
      </c>
      <c r="C48" s="20">
        <v>304400</v>
      </c>
      <c r="D48" s="1">
        <v>304400</v>
      </c>
      <c r="E48" s="33">
        <f t="shared" si="2"/>
        <v>100</v>
      </c>
      <c r="F48" s="26"/>
    </row>
    <row r="49" spans="1:8" ht="15.75" x14ac:dyDescent="0.25">
      <c r="A49" s="1"/>
      <c r="B49" s="7" t="s">
        <v>55</v>
      </c>
      <c r="C49" s="20">
        <v>913200</v>
      </c>
      <c r="D49" s="1">
        <v>913200</v>
      </c>
      <c r="E49" s="33">
        <f t="shared" si="2"/>
        <v>100</v>
      </c>
      <c r="F49" s="26"/>
    </row>
    <row r="50" spans="1:8" ht="15.75" x14ac:dyDescent="0.25">
      <c r="A50" s="1"/>
      <c r="B50" s="7" t="s">
        <v>56</v>
      </c>
      <c r="C50" s="20">
        <f>180000+180000</f>
        <v>360000</v>
      </c>
      <c r="D50" s="1">
        <v>360000</v>
      </c>
      <c r="E50" s="33">
        <f t="shared" si="2"/>
        <v>100</v>
      </c>
      <c r="F50" s="26"/>
    </row>
    <row r="51" spans="1:8" ht="15.75" x14ac:dyDescent="0.25">
      <c r="A51" s="1"/>
      <c r="B51" s="7" t="s">
        <v>57</v>
      </c>
      <c r="C51" s="20">
        <v>1199467</v>
      </c>
      <c r="D51" s="1">
        <v>1199467</v>
      </c>
      <c r="E51" s="33">
        <f t="shared" si="2"/>
        <v>100</v>
      </c>
      <c r="F51" s="26"/>
    </row>
    <row r="52" spans="1:8" ht="15.75" x14ac:dyDescent="0.25">
      <c r="A52" s="1"/>
      <c r="B52" s="7"/>
      <c r="C52" s="20"/>
      <c r="D52" s="1"/>
      <c r="E52" s="33"/>
      <c r="F52" s="26"/>
      <c r="H52" s="41"/>
    </row>
    <row r="53" spans="1:8" ht="15.75" x14ac:dyDescent="0.25">
      <c r="A53" s="1"/>
      <c r="B53" s="8" t="s">
        <v>30</v>
      </c>
      <c r="C53" s="13">
        <f>C41+C42+C43+C45+C40+C44</f>
        <v>85397261.739999995</v>
      </c>
      <c r="D53" s="13">
        <f>D41+D42+D43+D45+D40+D44</f>
        <v>72384943.950000003</v>
      </c>
      <c r="E53" s="33">
        <f t="shared" si="2"/>
        <v>84.762605351893811</v>
      </c>
      <c r="F53" s="26"/>
    </row>
    <row r="54" spans="1:8" ht="15.75" x14ac:dyDescent="0.25">
      <c r="A54" s="1"/>
      <c r="B54" s="2"/>
      <c r="C54" s="1"/>
      <c r="D54" s="41"/>
    </row>
    <row r="55" spans="1:8" ht="15.75" x14ac:dyDescent="0.25">
      <c r="A55" s="1"/>
      <c r="B55" s="1"/>
      <c r="C55" s="1"/>
      <c r="D55" s="41"/>
    </row>
    <row r="56" spans="1:8" ht="15.75" x14ac:dyDescent="0.25">
      <c r="A56" s="1"/>
      <c r="B56" s="1"/>
      <c r="C56" s="1"/>
      <c r="D56" s="41"/>
    </row>
    <row r="57" spans="1:8" ht="15.75" x14ac:dyDescent="0.25">
      <c r="A57" s="1"/>
      <c r="B57" s="1"/>
      <c r="C57" s="1"/>
      <c r="D57" s="41"/>
      <c r="H57" s="41"/>
    </row>
    <row r="58" spans="1:8" ht="15.75" x14ac:dyDescent="0.25">
      <c r="A58" s="1"/>
      <c r="B58" s="1"/>
      <c r="C58" s="1"/>
      <c r="D58" s="41"/>
    </row>
    <row r="59" spans="1:8" ht="15.75" x14ac:dyDescent="0.25">
      <c r="A59" s="1"/>
    </row>
  </sheetData>
  <mergeCells count="3">
    <mergeCell ref="B6:E6"/>
    <mergeCell ref="C8:E8"/>
    <mergeCell ref="A39:C39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2023-11-26T09:34:44Z</dcterms:modified>
</cp:coreProperties>
</file>