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31" i="7" l="1"/>
  <c r="G41" i="5"/>
  <c r="G30" i="5"/>
  <c r="G25" i="5"/>
  <c r="F13" i="4" l="1"/>
  <c r="F18" i="4"/>
  <c r="G27" i="5"/>
  <c r="G35" i="5"/>
  <c r="G55" i="5"/>
  <c r="G37" i="5"/>
  <c r="G28" i="5"/>
  <c r="G57" i="5"/>
  <c r="G56" i="5" s="1"/>
  <c r="G38" i="5"/>
  <c r="G24" i="5" l="1"/>
  <c r="F30" i="7"/>
  <c r="F17" i="4"/>
  <c r="G64" i="5"/>
  <c r="F19" i="4" l="1"/>
  <c r="G20" i="5"/>
  <c r="G66" i="5"/>
  <c r="G71" i="5"/>
  <c r="G21" i="5"/>
  <c r="G46" i="5"/>
  <c r="G50" i="5"/>
  <c r="G78" i="5" l="1"/>
  <c r="G77" i="5" s="1"/>
  <c r="G76" i="5" s="1"/>
  <c r="G79" i="5"/>
  <c r="G72" i="5"/>
  <c r="G69" i="5" s="1"/>
  <c r="G68" i="5" s="1"/>
  <c r="G67" i="5" s="1"/>
  <c r="G70" i="5"/>
  <c r="G65" i="5"/>
  <c r="G63" i="5"/>
  <c r="G54" i="5"/>
  <c r="G53" i="5" s="1"/>
  <c r="G52" i="5" s="1"/>
  <c r="G51" i="5" s="1"/>
  <c r="G45" i="5"/>
  <c r="G44" i="5" s="1"/>
  <c r="G43" i="5" s="1"/>
  <c r="G36" i="5"/>
  <c r="G34" i="5"/>
  <c r="G23" i="5"/>
  <c r="G22" i="5" s="1"/>
  <c r="G19" i="5"/>
  <c r="G18" i="5" s="1"/>
  <c r="G17" i="5" s="1"/>
  <c r="F27" i="7"/>
  <c r="F26" i="7" s="1"/>
  <c r="F22" i="7"/>
  <c r="F20" i="7"/>
  <c r="F18" i="7"/>
  <c r="F17" i="7" s="1"/>
  <c r="G33" i="5" l="1"/>
  <c r="G32" i="5" s="1"/>
  <c r="G16" i="5" s="1"/>
  <c r="G60" i="5"/>
  <c r="F32" i="7"/>
  <c r="G59" i="5"/>
  <c r="G58" i="5" s="1"/>
  <c r="A11" i="7"/>
  <c r="F13" i="7"/>
  <c r="H13" i="7"/>
  <c r="J13" i="7"/>
  <c r="H32" i="7"/>
  <c r="J32" i="7"/>
  <c r="F33" i="7"/>
  <c r="H34" i="7"/>
  <c r="J34" i="7"/>
  <c r="J33" i="7" s="1"/>
  <c r="A9" i="5"/>
  <c r="G11" i="5"/>
  <c r="H11" i="5"/>
  <c r="I11" i="5"/>
  <c r="G82" i="5"/>
  <c r="H33" i="7" l="1"/>
  <c r="G15" i="5"/>
</calcChain>
</file>

<file path=xl/sharedStrings.xml><?xml version="1.0" encoding="utf-8"?>
<sst xmlns="http://schemas.openxmlformats.org/spreadsheetml/2006/main" count="580" uniqueCount="202">
  <si>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</si>
  <si>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</si>
  <si>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</si>
  <si>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</si>
  <si>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</si>
  <si>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</si>
  <si>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</si>
  <si>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</si>
  <si>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</si>
  <si>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</si>
  <si>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</si>
  <si>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асcигнований дорожного фонда муниципального образования "Юскинское"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</si>
  <si>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</si>
  <si>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</si>
  <si>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</si>
  <si>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</si>
  <si>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</si>
  <si>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</si>
  <si>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</si>
  <si>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</si>
  <si>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453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</si>
  <si>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</si>
  <si>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</si>
  <si>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</si>
  <si>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</si>
  <si>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</si>
  <si>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</si>
  <si>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</si>
  <si>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</si>
  <si>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</si>
  <si>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</si>
  <si>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</si>
  <si>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</si>
  <si>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</si>
  <si>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</si>
  <si>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</si>
  <si>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</si>
  <si>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</si>
  <si>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</si>
  <si>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</si>
  <si>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</si>
  <si>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</si>
  <si>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</si>
  <si>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</si>
  <si>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</si>
  <si>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</si>
  <si>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</si>
  <si>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</si>
  <si>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</si>
  <si>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</si>
  <si>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</si>
  <si>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</si>
  <si>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</si>
  <si>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</si>
  <si>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</si>
  <si>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</si>
  <si>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</si>
  <si>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</si>
  <si>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</si>
  <si>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</si>
  <si>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</si>
  <si>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</si>
  <si>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</si>
  <si>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</si>
  <si>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</si>
  <si>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</si>
  <si>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</si>
  <si>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</si>
  <si>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</si>
  <si>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</si>
  <si>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</si>
  <si>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</si>
  <si>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</si>
  <si>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</si>
  <si>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</si>
  <si>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</si>
  <si>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«Юскинское»</t>
  </si>
  <si>
    <t>Все администраторы</t>
  </si>
  <si>
    <t>Вариант: Кезский 2021;
Таблица: Проект 2021 (ПС);
Данные
%Узел Кезского района*Юскинское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</si>
  <si>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</si>
  <si>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</si>
  <si>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</si>
  <si>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</si>
  <si>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</si>
  <si>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</si>
  <si>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МО=1300513;
БКД=00000000;
КОСГУ=000;
Программы=0000;
ЭД_БКД=00;
Балансировка бюджета=22;
Узлы=05;</t>
  </si>
  <si>
    <t>Вариант=Кезский 2021;
Табл=Проект 2021 (ПС);
МО=1300513;
БКД=00000000;
КОСГУ=000;
Программы=0000;
ЭД_БКД=00;
Балансировка бюджета=20;
Узлы=05;</t>
  </si>
  <si>
    <t>Вариант=Кезский 2021;
Табл=Проект 2021 (ПС);
МО=1300513;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</si>
  <si>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</si>
  <si>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</si>
  <si>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</si>
  <si>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</si>
  <si>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</si>
  <si>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</si>
  <si>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</si>
  <si>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</si>
  <si>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</si>
  <si>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</si>
  <si>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</si>
  <si>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</si>
  <si>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</si>
  <si>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453 01 06 06 00 10 0000 710</t>
  </si>
  <si>
    <t>Иные источники внутреннего финансирования дефицитов бюджетов</t>
  </si>
  <si>
    <t>453 01 06 00 00 00 0000 000</t>
  </si>
  <si>
    <t>Уменьшение прочих остатков денежных средств бюджетов поселений</t>
  </si>
  <si>
    <t>453 01 05 02 01 10 0000 610</t>
  </si>
  <si>
    <t>Увеличение прочих остатков денежных средств бюджета</t>
  </si>
  <si>
    <t>453 01 05 02 01 10 0000 510</t>
  </si>
  <si>
    <t>Изменение остатков средств на счетах по учету средств бюджета</t>
  </si>
  <si>
    <t>453 01 05 00 00 00 0000 000</t>
  </si>
  <si>
    <t>Источники внутреннего финансирования дефицитов бюджетов</t>
  </si>
  <si>
    <t>453 01 00 00 00 00 0000 000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</si>
  <si>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</si>
  <si>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</si>
  <si>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</si>
  <si>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"Юскинское" на 2021 год</t>
  </si>
  <si>
    <t>БАЛАНС</t>
  </si>
  <si>
    <t>ДЕФИЦИТ</t>
  </si>
  <si>
    <t>ИТОГО ДОХОДОВ</t>
  </si>
  <si>
    <t>150</t>
  </si>
  <si>
    <t>0000</t>
  </si>
  <si>
    <t>20249999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</si>
  <si>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</si>
  <si>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</si>
  <si>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</si>
  <si>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</si>
  <si>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</si>
  <si>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</si>
  <si>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</si>
  <si>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</si>
  <si>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</si>
  <si>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</si>
  <si>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</si>
  <si>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</si>
  <si>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</si>
  <si>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</si>
  <si>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</si>
  <si>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</si>
  <si>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</si>
  <si>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</si>
  <si>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</si>
  <si>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</si>
  <si>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</si>
  <si>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</si>
  <si>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</si>
  <si>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</si>
  <si>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</si>
  <si>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</si>
  <si>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</si>
  <si>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</si>
  <si>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</si>
  <si>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</si>
  <si>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</si>
  <si>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</si>
  <si>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МО=1300513
ВР=000
ЦС=00000
Ведомства=000
ФКР=0000
Балансировка бюджета=20
Узлы=05</t>
  </si>
  <si>
    <t>Вариант: Кезский 2021;
Таблица: Прогноз 2023 (ПС);
Данные
МО=1300513
ВР=000
ЦС=00000
Ведомства=000
ФКР=0000
Балансировка бюджета=10
Узлы=05</t>
  </si>
  <si>
    <t>Вариант: Кезский 2021;
Таблица: Прогноз 2022 (ПС);
Данные
МО=1300513
ВР=000
ЦС=00000
Ведомства=000
ФКР=0000
Балансировка бюджета=20
Узлы=05</t>
  </si>
  <si>
    <t>Вариант: Кезский 2021;
Таблица: Прогноз 2022 (ПС);
Данные
МО=1300513
ВР=000
ЦС=00000
Ведомства=000
ФКР=0000
Балансировка бюджета=10
Узлы=05</t>
  </si>
  <si>
    <t>Узел Кезского района</t>
  </si>
  <si>
    <t>Юскинское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</si>
  <si>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</si>
  <si>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</si>
  <si>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</si>
  <si>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</si>
  <si>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</si>
  <si>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МО=1300513;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</si>
  <si>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МО=1300513;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</si>
  <si>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МО=1300513;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</si>
  <si>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МО=1300513;
ВР=000;
ЦС=00000;
Ведомства=000;
ФКР=0000;
Балансировка бюджета=10;
Узлы=05;
Муниципальные программы=00000;</t>
  </si>
  <si>
    <t>Вариант=Кезский 2021;
Табл=Проект 2021 (ПС);
МО=1300513;
ВР=000;
ЦС=00000;
Ведомства=000;
ФКР=0000;
Балансировка бюджета=20;
Узлы=05;
Муниципальные программы=00000;</t>
  </si>
  <si>
    <t>Вариант=Кезский 2021;
Табл=Проект 2021 (ПС);
МО=1300513;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</si>
  <si>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</si>
  <si>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</si>
  <si>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</si>
  <si>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</si>
  <si>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</si>
  <si>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</si>
  <si>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</si>
  <si>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06</t>
  </si>
  <si>
    <t>99000S6290</t>
  </si>
  <si>
    <t>Софинансирование по ликвидации свалки</t>
  </si>
  <si>
    <t>122</t>
  </si>
  <si>
    <t>Иные выплаты персоналу государственных органов</t>
  </si>
  <si>
    <t>9900060090</t>
  </si>
  <si>
    <t>Кадастровые работы</t>
  </si>
  <si>
    <t>Сельское хозяйство и рыболовство</t>
  </si>
  <si>
    <t>кадастровые работы</t>
  </si>
  <si>
    <t>9900066620</t>
  </si>
  <si>
    <t>Уплата штрафа налога имущество</t>
  </si>
  <si>
    <t xml:space="preserve">Расходы на предоставление грантов </t>
  </si>
  <si>
    <t>9900005580</t>
  </si>
  <si>
    <t>9900004220</t>
  </si>
  <si>
    <t>Прочие расходы</t>
  </si>
  <si>
    <t>Приложение 1-доходы</t>
  </si>
  <si>
    <t>муниципального обазования</t>
  </si>
  <si>
    <t>"Муниципальный округ Кезский район</t>
  </si>
  <si>
    <t>Удмуртской Республики"</t>
  </si>
  <si>
    <t>от 17.11.2021 № 75</t>
  </si>
  <si>
    <t>Приложение № 2</t>
  </si>
  <si>
    <t>к решению  Совета депутатов</t>
  </si>
  <si>
    <t xml:space="preserve">муниципального образования </t>
  </si>
  <si>
    <t xml:space="preserve">муниципального обазования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</si>
</sst>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6" fillId="0" borderId="0"/>
  </cellStyleXfs>
  <cellXfs count="112">
    <xf numFmtId="0" fontId="0" fillId="0" borderId="0" xfId="0"/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7" applyFont="1"/>
    <xf numFmtId="0" fontId="8" fillId="0" borderId="0" xfId="7" applyFont="1" applyFill="1"/>
    <xf numFmtId="49" fontId="8" fillId="0" borderId="0" xfId="7" applyNumberFormat="1" applyFont="1" applyAlignment="1">
      <alignment horizontal="center"/>
    </xf>
    <xf numFmtId="49" fontId="8" fillId="0" borderId="0" xfId="7" applyNumberFormat="1" applyFont="1"/>
    <xf numFmtId="0" fontId="9" fillId="0" borderId="2" xfId="7" applyFont="1" applyFill="1" applyBorder="1" applyAlignment="1">
      <alignment shrinkToFit="1"/>
    </xf>
    <xf numFmtId="0" fontId="9" fillId="0" borderId="2" xfId="7" applyFont="1" applyBorder="1" applyAlignment="1">
      <alignment shrinkToFit="1"/>
    </xf>
    <xf numFmtId="0" fontId="11" fillId="0" borderId="0" xfId="7" applyFont="1" applyAlignment="1">
      <alignment wrapText="1"/>
    </xf>
    <xf numFmtId="0" fontId="12" fillId="0" borderId="2" xfId="7" quotePrefix="1" applyFont="1" applyFill="1" applyBorder="1" applyAlignment="1">
      <alignment shrinkToFit="1"/>
    </xf>
    <xf numFmtId="49" fontId="12" fillId="0" borderId="2" xfId="7" quotePrefix="1" applyNumberFormat="1" applyFont="1" applyBorder="1" applyAlignment="1">
      <alignment horizontal="center" wrapText="1"/>
    </xf>
    <xf numFmtId="49" fontId="13" fillId="0" borderId="2" xfId="7" quotePrefix="1" applyNumberFormat="1" applyFont="1" applyBorder="1" applyAlignment="1">
      <alignment wrapText="1"/>
    </xf>
    <xf numFmtId="0" fontId="9" fillId="0" borderId="0" xfId="7" applyFont="1" applyAlignment="1">
      <alignment wrapText="1"/>
    </xf>
    <xf numFmtId="0" fontId="14" fillId="0" borderId="2" xfId="7" quotePrefix="1" applyFont="1" applyFill="1" applyBorder="1" applyAlignment="1">
      <alignment shrinkToFit="1"/>
    </xf>
    <xf numFmtId="49" fontId="14" fillId="0" borderId="2" xfId="7" quotePrefix="1" applyNumberFormat="1" applyFont="1" applyBorder="1" applyAlignment="1">
      <alignment horizontal="center" wrapText="1"/>
    </xf>
    <xf numFmtId="49" fontId="10" fillId="0" borderId="2" xfId="7" quotePrefix="1" applyNumberFormat="1" applyFont="1" applyBorder="1" applyAlignment="1">
      <alignment wrapText="1"/>
    </xf>
    <xf numFmtId="0" fontId="14" fillId="0" borderId="0" xfId="7" quotePrefix="1" applyFont="1" applyFill="1" applyAlignment="1">
      <alignment wrapText="1"/>
    </xf>
    <xf numFmtId="0" fontId="14" fillId="0" borderId="0" xfId="7" quotePrefix="1" applyFont="1" applyAlignment="1">
      <alignment wrapText="1"/>
    </xf>
    <xf numFmtId="49" fontId="9" fillId="0" borderId="0" xfId="7" quotePrefix="1" applyNumberFormat="1" applyFont="1" applyAlignment="1">
      <alignment horizontal="center" wrapText="1"/>
    </xf>
    <xf numFmtId="49" fontId="9" fillId="0" borderId="0" xfId="7" quotePrefix="1" applyNumberFormat="1" applyFont="1" applyAlignment="1">
      <alignment wrapText="1"/>
    </xf>
    <xf numFmtId="0" fontId="15" fillId="0" borderId="0" xfId="7" applyFont="1" applyAlignment="1">
      <alignment wrapText="1"/>
    </xf>
    <xf numFmtId="0" fontId="15" fillId="0" borderId="0" xfId="7" quotePrefix="1" applyFont="1" applyFill="1" applyAlignment="1">
      <alignment horizontal="center" wrapText="1"/>
    </xf>
    <xf numFmtId="49" fontId="15" fillId="0" borderId="0" xfId="7" quotePrefix="1" applyNumberFormat="1" applyFont="1" applyAlignment="1">
      <alignment horizontal="center" wrapText="1"/>
    </xf>
    <xf numFmtId="49" fontId="15" fillId="0" borderId="0" xfId="7" quotePrefix="1" applyNumberFormat="1" applyFont="1" applyAlignment="1">
      <alignment wrapText="1"/>
    </xf>
    <xf numFmtId="0" fontId="12" fillId="0" borderId="1" xfId="7" applyFont="1" applyFill="1" applyBorder="1" applyAlignment="1">
      <alignment horizontal="center" vertical="center" wrapText="1"/>
    </xf>
    <xf numFmtId="49" fontId="12" fillId="0" borderId="1" xfId="7" applyNumberFormat="1" applyFont="1" applyBorder="1" applyAlignment="1">
      <alignment horizontal="center" vertical="center" textRotation="90" wrapText="1"/>
    </xf>
    <xf numFmtId="49" fontId="12" fillId="0" borderId="1" xfId="7" applyNumberFormat="1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textRotation="90" wrapText="1"/>
    </xf>
    <xf numFmtId="0" fontId="8" fillId="0" borderId="0" xfId="7" applyFont="1" applyFill="1" applyAlignment="1">
      <alignment horizontal="right"/>
    </xf>
    <xf numFmtId="49" fontId="8" fillId="0" borderId="0" xfId="7" applyNumberFormat="1" applyFont="1" applyFill="1" applyAlignment="1">
      <alignment horizontal="center"/>
    </xf>
    <xf numFmtId="0" fontId="16" fillId="0" borderId="0" xfId="7" applyNumberFormat="1" applyFont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2" fillId="0" borderId="1" xfId="0" applyFont="1" applyBorder="1"/>
    <xf numFmtId="0" fontId="12" fillId="0" borderId="6" xfId="0" applyFont="1" applyBorder="1"/>
    <xf numFmtId="0" fontId="5" fillId="0" borderId="6" xfId="0" applyFont="1" applyBorder="1" applyAlignment="1"/>
    <xf numFmtId="0" fontId="5" fillId="0" borderId="7" xfId="0" applyFont="1" applyBorder="1" applyAlignment="1"/>
    <xf numFmtId="0" fontId="7" fillId="0" borderId="0" xfId="6"/>
    <xf numFmtId="0" fontId="7" fillId="0" borderId="0" xfId="6" applyFill="1"/>
    <xf numFmtId="49" fontId="7" fillId="0" borderId="0" xfId="6" applyNumberFormat="1"/>
    <xf numFmtId="0" fontId="17" fillId="0" borderId="2" xfId="6" applyFont="1" applyFill="1" applyBorder="1" applyAlignment="1">
      <alignment shrinkToFit="1"/>
    </xf>
    <xf numFmtId="0" fontId="17" fillId="0" borderId="2" xfId="6" applyFont="1" applyBorder="1" applyAlignment="1">
      <alignment shrinkToFit="1"/>
    </xf>
    <xf numFmtId="0" fontId="17" fillId="0" borderId="2" xfId="6" applyFont="1" applyBorder="1"/>
    <xf numFmtId="0" fontId="11" fillId="0" borderId="2" xfId="6" applyNumberFormat="1" applyFont="1" applyBorder="1" applyAlignment="1">
      <alignment shrinkToFit="1"/>
    </xf>
    <xf numFmtId="0" fontId="11" fillId="0" borderId="2" xfId="6" applyNumberFormat="1" applyFont="1" applyBorder="1" applyAlignment="1">
      <alignment wrapText="1"/>
    </xf>
    <xf numFmtId="49" fontId="11" fillId="0" borderId="2" xfId="6" applyNumberFormat="1" applyFont="1" applyBorder="1"/>
    <xf numFmtId="0" fontId="14" fillId="0" borderId="0" xfId="6" applyFont="1"/>
    <xf numFmtId="0" fontId="14" fillId="0" borderId="0" xfId="6" applyFont="1" applyFill="1"/>
    <xf numFmtId="0" fontId="9" fillId="0" borderId="2" xfId="6" applyNumberFormat="1" applyFont="1" applyBorder="1" applyAlignment="1">
      <alignment shrinkToFit="1"/>
    </xf>
    <xf numFmtId="0" fontId="9" fillId="0" borderId="2" xfId="6" applyNumberFormat="1" applyFont="1" applyBorder="1" applyAlignment="1">
      <alignment wrapText="1"/>
    </xf>
    <xf numFmtId="49" fontId="9" fillId="0" borderId="2" xfId="6" applyNumberFormat="1" applyFont="1" applyBorder="1"/>
    <xf numFmtId="49" fontId="9" fillId="0" borderId="2" xfId="6" applyNumberFormat="1" applyFont="1" applyBorder="1" applyAlignment="1">
      <alignment shrinkToFit="1"/>
    </xf>
    <xf numFmtId="49" fontId="9" fillId="0" borderId="5" xfId="6" applyNumberFormat="1" applyFont="1" applyBorder="1" applyAlignment="1">
      <alignment shrinkToFit="1"/>
    </xf>
    <xf numFmtId="0" fontId="7" fillId="0" borderId="0" xfId="6" quotePrefix="1" applyFill="1" applyAlignment="1">
      <alignment wrapText="1"/>
    </xf>
    <xf numFmtId="0" fontId="14" fillId="0" borderId="0" xfId="6" quotePrefix="1" applyFont="1" applyFill="1" applyAlignment="1">
      <alignment wrapText="1"/>
    </xf>
    <xf numFmtId="0" fontId="14" fillId="0" borderId="0" xfId="6" quotePrefix="1" applyFont="1" applyAlignment="1">
      <alignment wrapText="1"/>
    </xf>
    <xf numFmtId="49" fontId="14" fillId="0" borderId="0" xfId="6" quotePrefix="1" applyNumberFormat="1" applyFont="1" applyAlignment="1">
      <alignment wrapText="1"/>
    </xf>
    <xf numFmtId="0" fontId="18" fillId="0" borderId="0" xfId="6" quotePrefix="1" applyFont="1" applyFill="1" applyAlignment="1">
      <alignment wrapText="1"/>
    </xf>
    <xf numFmtId="0" fontId="18" fillId="0" borderId="0" xfId="6" quotePrefix="1" applyFont="1" applyAlignment="1">
      <alignment wrapText="1"/>
    </xf>
    <xf numFmtId="49" fontId="18" fillId="0" borderId="0" xfId="6" quotePrefix="1" applyNumberFormat="1" applyFont="1" applyAlignment="1">
      <alignment wrapText="1"/>
    </xf>
    <xf numFmtId="0" fontId="17" fillId="0" borderId="1" xfId="6" applyFont="1" applyFill="1" applyBorder="1" applyAlignment="1">
      <alignment horizontal="center" vertical="center"/>
    </xf>
    <xf numFmtId="0" fontId="17" fillId="0" borderId="1" xfId="6" applyFont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0" fontId="7" fillId="0" borderId="0" xfId="6" applyAlignment="1">
      <alignment horizontal="right"/>
    </xf>
    <xf numFmtId="0" fontId="7" fillId="0" borderId="0" xfId="6" applyFill="1" applyAlignment="1">
      <alignment horizontal="right"/>
    </xf>
    <xf numFmtId="0" fontId="19" fillId="0" borderId="0" xfId="6" applyFont="1" applyBorder="1" applyAlignment="1">
      <alignment horizontal="right"/>
    </xf>
    <xf numFmtId="0" fontId="19" fillId="0" borderId="0" xfId="6" applyFont="1" applyFill="1" applyBorder="1" applyAlignment="1">
      <alignment horizontal="right"/>
    </xf>
    <xf numFmtId="0" fontId="20" fillId="0" borderId="0" xfId="6" applyFont="1" applyBorder="1" applyAlignment="1">
      <alignment wrapText="1"/>
    </xf>
    <xf numFmtId="49" fontId="19" fillId="0" borderId="0" xfId="6" applyNumberFormat="1" applyFont="1" applyBorder="1"/>
    <xf numFmtId="0" fontId="3" fillId="0" borderId="1" xfId="0" applyFont="1" applyBorder="1" applyAlignment="1">
      <alignment horizontal="center" vertical="center"/>
    </xf>
    <xf numFmtId="49" fontId="7" fillId="0" borderId="2" xfId="7" quotePrefix="1" applyNumberFormat="1" applyFont="1" applyBorder="1" applyAlignment="1">
      <alignment horizontal="center" wrapText="1"/>
    </xf>
    <xf numFmtId="0" fontId="7" fillId="0" borderId="2" xfId="7" quotePrefix="1" applyFont="1" applyFill="1" applyBorder="1" applyAlignment="1">
      <alignment shrinkToFit="1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16" fillId="0" borderId="0" xfId="6" applyNumberFormat="1" applyFont="1" applyAlignment="1">
      <alignment horizontal="center" vertical="center" wrapText="1"/>
    </xf>
    <xf numFmtId="49" fontId="17" fillId="0" borderId="2" xfId="6" applyNumberFormat="1" applyFont="1" applyBorder="1" applyAlignment="1">
      <alignment horizontal="center"/>
    </xf>
    <xf numFmtId="49" fontId="17" fillId="0" borderId="1" xfId="6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6" fillId="0" borderId="0" xfId="7" applyNumberFormat="1" applyFont="1" applyAlignment="1">
      <alignment horizontal="center" vertical="center" wrapText="1"/>
    </xf>
    <xf numFmtId="49" fontId="9" fillId="0" borderId="5" xfId="7" applyNumberFormat="1" applyFont="1" applyBorder="1" applyAlignment="1"/>
    <xf numFmtId="49" fontId="9" fillId="0" borderId="4" xfId="7" applyNumberFormat="1" applyFont="1" applyBorder="1" applyAlignment="1"/>
    <xf numFmtId="49" fontId="9" fillId="0" borderId="3" xfId="7" applyNumberFormat="1" applyFont="1" applyBorder="1" applyAlignment="1"/>
    <xf numFmtId="49" fontId="10" fillId="0" borderId="5" xfId="7" applyNumberFormat="1" applyFont="1" applyBorder="1" applyAlignment="1">
      <alignment wrapText="1"/>
    </xf>
    <xf numFmtId="49" fontId="10" fillId="0" borderId="4" xfId="7" applyNumberFormat="1" applyFont="1" applyBorder="1" applyAlignment="1">
      <alignment wrapText="1"/>
    </xf>
    <xf numFmtId="49" fontId="10" fillId="0" borderId="3" xfId="7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Border="1"/>
    <xf numFmtId="0" fontId="11" fillId="0" borderId="0" xfId="0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0" fontId="22" fillId="0" borderId="0" xfId="0" applyFont="1" applyBorder="1" applyAlignment="1">
      <alignment wrapText="1"/>
    </xf>
    <xf numFmtId="0" fontId="22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1" fillId="0" borderId="0" xfId="9" applyFont="1" applyFill="1" applyBorder="1" applyAlignment="1">
      <alignment horizontal="right"/>
    </xf>
    <xf numFmtId="0" fontId="0" fillId="0" borderId="0" xfId="0" applyFill="1"/>
    <xf numFmtId="0" fontId="11" fillId="0" borderId="0" xfId="9" applyFont="1" applyFill="1" applyAlignment="1">
      <alignment horizontal="right"/>
    </xf>
    <xf numFmtId="0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opLeftCell="A2" workbookViewId="0">
      <selection activeCell="O17" sqref="O17"/>
    </sheetView>
  </sheetViews>
  <sheetFormatPr defaultRowHeight="12.75" x14ac:dyDescent="0.2"/>
  <cols>
    <col min="1" max="1" width="10.140625" style="47" bestFit="1" customWidth="1"/>
    <col min="2" max="2" width="3.28515625" style="47" customWidth="1"/>
    <col min="3" max="3" width="5.5703125" style="47" bestFit="1" customWidth="1"/>
    <col min="4" max="4" width="4.85546875" style="47" bestFit="1" customWidth="1"/>
    <col min="5" max="5" width="47.85546875" style="45" customWidth="1"/>
    <col min="6" max="6" width="11.5703125" style="45" customWidth="1"/>
    <col min="7" max="11" width="11.7109375" style="46" hidden="1" customWidth="1"/>
    <col min="12" max="16384" width="9.140625" style="45"/>
  </cols>
  <sheetData>
    <row r="1" spans="1:11" ht="15" hidden="1" customHeight="1" x14ac:dyDescent="0.25">
      <c r="A1" s="53"/>
      <c r="B1" s="53"/>
      <c r="C1" s="53"/>
      <c r="D1" s="53"/>
      <c r="E1" s="52"/>
      <c r="F1" s="51"/>
      <c r="G1" s="51"/>
      <c r="H1" s="51"/>
      <c r="I1" s="51"/>
      <c r="J1" s="51"/>
    </row>
    <row r="2" spans="1:11" ht="15" x14ac:dyDescent="0.25">
      <c r="A2" s="76"/>
      <c r="B2" s="76"/>
      <c r="C2" s="76"/>
      <c r="D2" s="76"/>
      <c r="E2" s="75"/>
      <c r="G2" s="74"/>
      <c r="J2" s="73" t="s">
        <v>177</v>
      </c>
    </row>
    <row r="3" spans="1:11" customFormat="1" ht="15" x14ac:dyDescent="0.25">
      <c r="A3" s="99"/>
      <c r="B3" s="99"/>
      <c r="C3" s="99"/>
      <c r="D3" s="99"/>
      <c r="E3" s="100" t="s">
        <v>193</v>
      </c>
      <c r="F3" s="100"/>
    </row>
    <row r="4" spans="1:11" customFormat="1" ht="15.75" x14ac:dyDescent="0.25">
      <c r="A4" s="99"/>
      <c r="B4" s="99"/>
      <c r="C4" s="99"/>
      <c r="D4" s="99"/>
      <c r="E4" s="101" t="s">
        <v>98</v>
      </c>
      <c r="F4" s="101"/>
    </row>
    <row r="5" spans="1:11" customFormat="1" ht="15.75" x14ac:dyDescent="0.25">
      <c r="A5" s="99"/>
      <c r="B5" s="99"/>
      <c r="C5" s="99"/>
      <c r="D5" s="99"/>
      <c r="E5" s="102"/>
      <c r="F5" s="103" t="s">
        <v>194</v>
      </c>
    </row>
    <row r="6" spans="1:11" customFormat="1" ht="15.75" x14ac:dyDescent="0.25">
      <c r="A6" s="99"/>
      <c r="B6" s="99"/>
      <c r="C6" s="99"/>
      <c r="D6" s="99"/>
      <c r="E6" s="101" t="s">
        <v>195</v>
      </c>
      <c r="F6" s="101"/>
    </row>
    <row r="7" spans="1:11" customFormat="1" ht="15.75" x14ac:dyDescent="0.25">
      <c r="A7" s="99"/>
      <c r="B7" s="99"/>
      <c r="C7" s="99"/>
      <c r="D7" s="99"/>
      <c r="E7" s="101" t="s">
        <v>196</v>
      </c>
      <c r="F7" s="101"/>
    </row>
    <row r="8" spans="1:11" customFormat="1" ht="15.75" x14ac:dyDescent="0.25">
      <c r="A8" s="99"/>
      <c r="B8" s="99"/>
      <c r="C8" s="99"/>
      <c r="D8" s="99"/>
      <c r="E8" s="101" t="s">
        <v>197</v>
      </c>
      <c r="F8" s="101"/>
    </row>
    <row r="9" spans="1:11" ht="15" x14ac:dyDescent="0.25">
      <c r="A9" s="76"/>
      <c r="B9" s="76"/>
      <c r="C9" s="76"/>
      <c r="D9" s="76"/>
      <c r="E9" s="75"/>
      <c r="G9" s="74"/>
      <c r="J9" s="73" t="s">
        <v>12</v>
      </c>
    </row>
    <row r="11" spans="1:11" ht="33.75" customHeight="1" x14ac:dyDescent="0.2">
      <c r="A11" s="83" t="str">
        <f>"Доходы бюджета муниципального образования """&amp;F15&amp;""" "&amp;MID(G15,6,50)&amp;" Удмуртской Республики на "&amp;MID(G14,FIND("Проект",F14,1)+7,4)&amp;" год и плановый период "&amp;MID(H14,FIND("Прогноз",H14,1)+8,4)&amp;" и "&amp;MID(J14,FIND("Прогноз",J14,1)+8,4)&amp;" годов "</f>
        <v xml:space="preserve">Доходы бюджета муниципального образования "Юскинское" Кезского района Удмуртской Республики на 2021 год и плановый период 2022 и 2023 годов </v>
      </c>
      <c r="B11" s="83"/>
      <c r="C11" s="83"/>
      <c r="D11" s="83"/>
      <c r="E11" s="83"/>
      <c r="F11" s="83"/>
      <c r="G11" s="83"/>
      <c r="H11" s="83"/>
      <c r="I11" s="83"/>
      <c r="J11" s="83"/>
    </row>
    <row r="12" spans="1:11" x14ac:dyDescent="0.2">
      <c r="G12" s="72"/>
      <c r="J12" s="71" t="s">
        <v>176</v>
      </c>
    </row>
    <row r="13" spans="1:11" ht="33" customHeight="1" x14ac:dyDescent="0.2">
      <c r="A13" s="85" t="s">
        <v>164</v>
      </c>
      <c r="B13" s="85"/>
      <c r="C13" s="85"/>
      <c r="D13" s="85"/>
      <c r="E13" s="70" t="s">
        <v>8</v>
      </c>
      <c r="F13" s="69" t="str">
        <f>"Сумма на "&amp;MID(G14,FIND("Проект",G14,1)+7,4)&amp;" год"</f>
        <v>Сумма на 2021 год</v>
      </c>
      <c r="G13" s="68"/>
      <c r="H13" s="69" t="str">
        <f>"Сумма на "&amp;MID(I14,FIND("Прогноз",I14,1)+8,4)&amp;" год"</f>
        <v>Сумма на 2022 год</v>
      </c>
      <c r="I13" s="68"/>
      <c r="J13" s="69" t="str">
        <f>"Сумма на "&amp;MID(K14,FIND("Прогноз",K14,1)+8,4)&amp;" год"</f>
        <v>Сумма на 2023 год</v>
      </c>
      <c r="K13" s="68"/>
    </row>
    <row r="14" spans="1:11" ht="15" hidden="1" customHeight="1" x14ac:dyDescent="0.2">
      <c r="A14" s="67" t="s">
        <v>175</v>
      </c>
      <c r="B14" s="67" t="s">
        <v>174</v>
      </c>
      <c r="C14" s="67" t="s">
        <v>173</v>
      </c>
      <c r="D14" s="67" t="s">
        <v>172</v>
      </c>
      <c r="E14" s="66" t="s">
        <v>171</v>
      </c>
      <c r="F14" s="66" t="s">
        <v>170</v>
      </c>
      <c r="G14" s="65" t="s">
        <v>169</v>
      </c>
      <c r="H14" s="61" t="s">
        <v>168</v>
      </c>
      <c r="I14" s="61" t="s">
        <v>167</v>
      </c>
      <c r="J14" s="61" t="s">
        <v>166</v>
      </c>
      <c r="K14" s="61" t="s">
        <v>165</v>
      </c>
    </row>
    <row r="15" spans="1:11" ht="30" hidden="1" customHeight="1" x14ac:dyDescent="0.2">
      <c r="A15" s="64" t="s">
        <v>164</v>
      </c>
      <c r="B15" s="64" t="s">
        <v>163</v>
      </c>
      <c r="C15" s="64" t="s">
        <v>162</v>
      </c>
      <c r="D15" s="64" t="s">
        <v>161</v>
      </c>
      <c r="E15" s="63" t="s">
        <v>160</v>
      </c>
      <c r="F15" s="63" t="s">
        <v>159</v>
      </c>
      <c r="G15" s="62" t="s">
        <v>158</v>
      </c>
      <c r="H15" s="61" t="s">
        <v>157</v>
      </c>
      <c r="I15" s="61" t="s">
        <v>156</v>
      </c>
      <c r="J15" s="61" t="s">
        <v>155</v>
      </c>
      <c r="K15" s="61" t="s">
        <v>154</v>
      </c>
    </row>
    <row r="16" spans="1:11" s="54" customFormat="1" ht="16.5" hidden="1" customHeight="1" x14ac:dyDescent="0.2">
      <c r="A16" s="58" t="s">
        <v>153</v>
      </c>
      <c r="B16" s="58" t="s">
        <v>130</v>
      </c>
      <c r="C16" s="58" t="s">
        <v>120</v>
      </c>
      <c r="D16" s="58" t="s">
        <v>129</v>
      </c>
      <c r="E16" s="58"/>
      <c r="F16" s="60">
        <v>2781.8</v>
      </c>
      <c r="G16" s="59">
        <v>2781.8</v>
      </c>
      <c r="H16" s="60">
        <v>2555.6</v>
      </c>
      <c r="I16" s="59">
        <v>2555.6</v>
      </c>
      <c r="J16" s="60">
        <v>2612</v>
      </c>
      <c r="K16" s="59">
        <v>2612</v>
      </c>
    </row>
    <row r="17" spans="1:11" s="54" customFormat="1" ht="28.5" x14ac:dyDescent="0.2">
      <c r="A17" s="58" t="s">
        <v>152</v>
      </c>
      <c r="B17" s="58" t="s">
        <v>130</v>
      </c>
      <c r="C17" s="58" t="s">
        <v>120</v>
      </c>
      <c r="D17" s="58" t="s">
        <v>129</v>
      </c>
      <c r="E17" s="57" t="s">
        <v>151</v>
      </c>
      <c r="F17" s="56">
        <f>F18+F20+F22</f>
        <v>290.89999999999998</v>
      </c>
      <c r="G17" s="56"/>
      <c r="H17" s="56">
        <v>292.10000000000002</v>
      </c>
      <c r="I17" s="56"/>
      <c r="J17" s="56">
        <v>294.60000000000002</v>
      </c>
      <c r="K17" s="55"/>
    </row>
    <row r="18" spans="1:11" s="54" customFormat="1" ht="14.25" x14ac:dyDescent="0.2">
      <c r="A18" s="58" t="s">
        <v>150</v>
      </c>
      <c r="B18" s="58" t="s">
        <v>130</v>
      </c>
      <c r="C18" s="58" t="s">
        <v>120</v>
      </c>
      <c r="D18" s="58" t="s">
        <v>129</v>
      </c>
      <c r="E18" s="57" t="s">
        <v>149</v>
      </c>
      <c r="F18" s="56">
        <f>F19</f>
        <v>34.200000000000003</v>
      </c>
      <c r="G18" s="56"/>
      <c r="H18" s="56">
        <v>35.4</v>
      </c>
      <c r="I18" s="56"/>
      <c r="J18" s="56">
        <v>37.9</v>
      </c>
      <c r="K18" s="55"/>
    </row>
    <row r="19" spans="1:11" ht="90" x14ac:dyDescent="0.25">
      <c r="A19" s="53" t="s">
        <v>148</v>
      </c>
      <c r="B19" s="53" t="s">
        <v>58</v>
      </c>
      <c r="C19" s="53" t="s">
        <v>120</v>
      </c>
      <c r="D19" s="53" t="s">
        <v>135</v>
      </c>
      <c r="E19" s="52" t="s">
        <v>147</v>
      </c>
      <c r="F19" s="51">
        <v>34.200000000000003</v>
      </c>
      <c r="G19" s="51"/>
      <c r="H19" s="51">
        <v>35.4</v>
      </c>
      <c r="I19" s="51"/>
      <c r="J19" s="51">
        <v>37.9</v>
      </c>
    </row>
    <row r="20" spans="1:11" s="54" customFormat="1" ht="14.25" x14ac:dyDescent="0.2">
      <c r="A20" s="58" t="s">
        <v>146</v>
      </c>
      <c r="B20" s="58" t="s">
        <v>130</v>
      </c>
      <c r="C20" s="58" t="s">
        <v>120</v>
      </c>
      <c r="D20" s="58" t="s">
        <v>129</v>
      </c>
      <c r="E20" s="57" t="s">
        <v>145</v>
      </c>
      <c r="F20" s="56">
        <f>F21</f>
        <v>5</v>
      </c>
      <c r="G20" s="56"/>
      <c r="H20" s="56">
        <v>5</v>
      </c>
      <c r="I20" s="56"/>
      <c r="J20" s="56">
        <v>5</v>
      </c>
      <c r="K20" s="55"/>
    </row>
    <row r="21" spans="1:11" ht="15" x14ac:dyDescent="0.25">
      <c r="A21" s="53" t="s">
        <v>144</v>
      </c>
      <c r="B21" s="53" t="s">
        <v>58</v>
      </c>
      <c r="C21" s="53" t="s">
        <v>120</v>
      </c>
      <c r="D21" s="53" t="s">
        <v>135</v>
      </c>
      <c r="E21" s="52" t="s">
        <v>143</v>
      </c>
      <c r="F21" s="51">
        <v>5</v>
      </c>
      <c r="G21" s="51"/>
      <c r="H21" s="51">
        <v>5</v>
      </c>
      <c r="I21" s="51"/>
      <c r="J21" s="51">
        <v>5</v>
      </c>
    </row>
    <row r="22" spans="1:11" s="54" customFormat="1" ht="14.25" x14ac:dyDescent="0.2">
      <c r="A22" s="58" t="s">
        <v>142</v>
      </c>
      <c r="B22" s="58" t="s">
        <v>130</v>
      </c>
      <c r="C22" s="58" t="s">
        <v>120</v>
      </c>
      <c r="D22" s="58" t="s">
        <v>129</v>
      </c>
      <c r="E22" s="57" t="s">
        <v>141</v>
      </c>
      <c r="F22" s="56">
        <f>F23+F24+F25</f>
        <v>251.7</v>
      </c>
      <c r="G22" s="56"/>
      <c r="H22" s="56">
        <v>251.7</v>
      </c>
      <c r="I22" s="56"/>
      <c r="J22" s="56">
        <v>251.7</v>
      </c>
      <c r="K22" s="55"/>
    </row>
    <row r="23" spans="1:11" ht="60" x14ac:dyDescent="0.25">
      <c r="A23" s="53" t="s">
        <v>140</v>
      </c>
      <c r="B23" s="53" t="s">
        <v>43</v>
      </c>
      <c r="C23" s="53" t="s">
        <v>120</v>
      </c>
      <c r="D23" s="53" t="s">
        <v>135</v>
      </c>
      <c r="E23" s="52" t="s">
        <v>139</v>
      </c>
      <c r="F23" s="51">
        <v>12</v>
      </c>
      <c r="G23" s="51"/>
      <c r="H23" s="51">
        <v>12</v>
      </c>
      <c r="I23" s="51"/>
      <c r="J23" s="51">
        <v>12</v>
      </c>
    </row>
    <row r="24" spans="1:11" ht="45" x14ac:dyDescent="0.25">
      <c r="A24" s="53" t="s">
        <v>138</v>
      </c>
      <c r="B24" s="53" t="s">
        <v>43</v>
      </c>
      <c r="C24" s="53" t="s">
        <v>120</v>
      </c>
      <c r="D24" s="53" t="s">
        <v>135</v>
      </c>
      <c r="E24" s="52" t="s">
        <v>137</v>
      </c>
      <c r="F24" s="51">
        <v>115.7</v>
      </c>
      <c r="G24" s="51"/>
      <c r="H24" s="51">
        <v>115.7</v>
      </c>
      <c r="I24" s="51"/>
      <c r="J24" s="51">
        <v>115.7</v>
      </c>
    </row>
    <row r="25" spans="1:11" ht="45" x14ac:dyDescent="0.25">
      <c r="A25" s="53" t="s">
        <v>136</v>
      </c>
      <c r="B25" s="53" t="s">
        <v>43</v>
      </c>
      <c r="C25" s="53" t="s">
        <v>120</v>
      </c>
      <c r="D25" s="53" t="s">
        <v>135</v>
      </c>
      <c r="E25" s="52" t="s">
        <v>134</v>
      </c>
      <c r="F25" s="51">
        <v>124</v>
      </c>
      <c r="G25" s="51"/>
      <c r="H25" s="51">
        <v>124</v>
      </c>
      <c r="I25" s="51"/>
      <c r="J25" s="51">
        <v>124</v>
      </c>
    </row>
    <row r="26" spans="1:11" s="54" customFormat="1" ht="14.25" x14ac:dyDescent="0.2">
      <c r="A26" s="58" t="s">
        <v>133</v>
      </c>
      <c r="B26" s="58" t="s">
        <v>130</v>
      </c>
      <c r="C26" s="58" t="s">
        <v>120</v>
      </c>
      <c r="D26" s="58" t="s">
        <v>129</v>
      </c>
      <c r="E26" s="57" t="s">
        <v>132</v>
      </c>
      <c r="F26" s="56">
        <f>F27</f>
        <v>2720.9</v>
      </c>
      <c r="G26" s="56"/>
      <c r="H26" s="56">
        <v>2263.5</v>
      </c>
      <c r="I26" s="56"/>
      <c r="J26" s="56">
        <v>2317.4</v>
      </c>
      <c r="K26" s="55"/>
    </row>
    <row r="27" spans="1:11" s="54" customFormat="1" ht="42.75" x14ac:dyDescent="0.2">
      <c r="A27" s="58" t="s">
        <v>131</v>
      </c>
      <c r="B27" s="58" t="s">
        <v>130</v>
      </c>
      <c r="C27" s="58" t="s">
        <v>120</v>
      </c>
      <c r="D27" s="58" t="s">
        <v>129</v>
      </c>
      <c r="E27" s="57" t="s">
        <v>128</v>
      </c>
      <c r="F27" s="56">
        <f>F28+F29+F30+F31</f>
        <v>2720.9</v>
      </c>
      <c r="G27" s="56"/>
      <c r="H27" s="56">
        <v>2263.5</v>
      </c>
      <c r="I27" s="56"/>
      <c r="J27" s="56">
        <v>2317.4</v>
      </c>
      <c r="K27" s="55"/>
    </row>
    <row r="28" spans="1:11" ht="30" x14ac:dyDescent="0.25">
      <c r="A28" s="53" t="s">
        <v>127</v>
      </c>
      <c r="B28" s="53" t="s">
        <v>43</v>
      </c>
      <c r="C28" s="53" t="s">
        <v>120</v>
      </c>
      <c r="D28" s="53" t="s">
        <v>119</v>
      </c>
      <c r="E28" s="52" t="s">
        <v>126</v>
      </c>
      <c r="F28" s="51">
        <v>1174.2</v>
      </c>
      <c r="G28" s="51"/>
      <c r="H28" s="51">
        <v>1196</v>
      </c>
      <c r="I28" s="51"/>
      <c r="J28" s="51">
        <v>1247.0999999999999</v>
      </c>
    </row>
    <row r="29" spans="1:11" ht="60" x14ac:dyDescent="0.25">
      <c r="A29" s="53" t="s">
        <v>125</v>
      </c>
      <c r="B29" s="53" t="s">
        <v>43</v>
      </c>
      <c r="C29" s="53" t="s">
        <v>120</v>
      </c>
      <c r="D29" s="53" t="s">
        <v>119</v>
      </c>
      <c r="E29" s="52" t="s">
        <v>124</v>
      </c>
      <c r="F29" s="51">
        <v>102.3</v>
      </c>
      <c r="G29" s="51"/>
      <c r="H29" s="51">
        <v>103.1</v>
      </c>
      <c r="I29" s="51"/>
      <c r="J29" s="51">
        <v>105.9</v>
      </c>
    </row>
    <row r="30" spans="1:11" ht="90" x14ac:dyDescent="0.25">
      <c r="A30" s="53" t="s">
        <v>123</v>
      </c>
      <c r="B30" s="53" t="s">
        <v>43</v>
      </c>
      <c r="C30" s="53" t="s">
        <v>120</v>
      </c>
      <c r="D30" s="53" t="s">
        <v>119</v>
      </c>
      <c r="E30" s="52" t="s">
        <v>122</v>
      </c>
      <c r="F30" s="51">
        <f>964.4+100</f>
        <v>1064.4000000000001</v>
      </c>
      <c r="G30" s="51"/>
      <c r="H30" s="51">
        <v>964.4</v>
      </c>
      <c r="I30" s="51"/>
      <c r="J30" s="51">
        <v>964.4</v>
      </c>
    </row>
    <row r="31" spans="1:11" ht="15" x14ac:dyDescent="0.25">
      <c r="A31" s="53" t="s">
        <v>121</v>
      </c>
      <c r="B31" s="53" t="s">
        <v>43</v>
      </c>
      <c r="C31" s="53" t="s">
        <v>120</v>
      </c>
      <c r="D31" s="53" t="s">
        <v>119</v>
      </c>
      <c r="E31" s="52"/>
      <c r="F31" s="51">
        <f>250+5+30+30+60+5</f>
        <v>380</v>
      </c>
      <c r="G31" s="51"/>
      <c r="H31" s="51"/>
      <c r="I31" s="51"/>
      <c r="J31" s="51"/>
    </row>
    <row r="32" spans="1:11" ht="15.75" x14ac:dyDescent="0.25">
      <c r="A32" s="84"/>
      <c r="B32" s="84"/>
      <c r="C32" s="84"/>
      <c r="D32" s="84"/>
      <c r="E32" s="50" t="s">
        <v>118</v>
      </c>
      <c r="F32" s="49">
        <f>F17+F26</f>
        <v>3011.8</v>
      </c>
      <c r="G32" s="48"/>
      <c r="H32" s="49">
        <f>H16</f>
        <v>2555.6</v>
      </c>
      <c r="I32" s="48"/>
      <c r="J32" s="49">
        <f>J16</f>
        <v>2612</v>
      </c>
      <c r="K32" s="48"/>
    </row>
    <row r="33" spans="1:11" ht="15.75" x14ac:dyDescent="0.25">
      <c r="A33" s="84"/>
      <c r="B33" s="84"/>
      <c r="C33" s="84"/>
      <c r="D33" s="84"/>
      <c r="E33" s="50" t="s">
        <v>117</v>
      </c>
      <c r="F33" s="49">
        <f>F34-F32</f>
        <v>106.79999999999973</v>
      </c>
      <c r="G33" s="48"/>
      <c r="H33" s="49">
        <f>H34-H32</f>
        <v>0</v>
      </c>
      <c r="I33" s="48"/>
      <c r="J33" s="49">
        <f>J34-J32</f>
        <v>0</v>
      </c>
      <c r="K33" s="48"/>
    </row>
    <row r="34" spans="1:11" ht="15.75" x14ac:dyDescent="0.25">
      <c r="A34" s="84"/>
      <c r="B34" s="84"/>
      <c r="C34" s="84"/>
      <c r="D34" s="84"/>
      <c r="E34" s="50" t="s">
        <v>116</v>
      </c>
      <c r="F34" s="49">
        <v>3118.6</v>
      </c>
      <c r="G34" s="48"/>
      <c r="H34" s="49">
        <f>I16</f>
        <v>2555.6</v>
      </c>
      <c r="I34" s="48"/>
      <c r="J34" s="49">
        <f>K16</f>
        <v>2612</v>
      </c>
      <c r="K34" s="48"/>
    </row>
  </sheetData>
  <mergeCells count="10">
    <mergeCell ref="E3:F3"/>
    <mergeCell ref="E4:F4"/>
    <mergeCell ref="E6:F6"/>
    <mergeCell ref="E7:F7"/>
    <mergeCell ref="E8:F8"/>
    <mergeCell ref="A11:J11"/>
    <mergeCell ref="A34:D34"/>
    <mergeCell ref="A13:D13"/>
    <mergeCell ref="A32:D32"/>
    <mergeCell ref="A33:D33"/>
  </mergeCells>
  <pageMargins left="0.75" right="0.75" top="1" bottom="1" header="0.5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view="pageBreakPreview" zoomScaleNormal="100" zoomScaleSheetLayoutView="100" workbookViewId="0">
      <selection activeCell="B5" sqref="B5"/>
    </sheetView>
  </sheetViews>
  <sheetFormatPr defaultColWidth="9.140625" defaultRowHeight="15" x14ac:dyDescent="0.25"/>
  <cols>
    <col min="1" max="1" width="9.140625" style="5"/>
    <col min="2" max="2" width="26" style="5" customWidth="1"/>
    <col min="3" max="3" width="36.28515625" style="5" customWidth="1"/>
    <col min="4" max="4" width="13.140625" style="5" customWidth="1"/>
    <col min="5" max="5" width="9" style="5" hidden="1" customWidth="1"/>
    <col min="6" max="9" width="9.140625" style="5" hidden="1" customWidth="1"/>
    <col min="10" max="16384" width="9.140625" style="5"/>
  </cols>
  <sheetData>
    <row r="2" spans="2:9" customFormat="1" x14ac:dyDescent="0.25">
      <c r="C2" s="104" t="s">
        <v>198</v>
      </c>
      <c r="D2" s="104"/>
    </row>
    <row r="3" spans="2:9" customFormat="1" x14ac:dyDescent="0.25">
      <c r="C3" s="104" t="s">
        <v>199</v>
      </c>
      <c r="D3" s="104"/>
    </row>
    <row r="4" spans="2:9" customFormat="1" x14ac:dyDescent="0.25">
      <c r="C4" s="104" t="s">
        <v>200</v>
      </c>
      <c r="D4" s="104"/>
    </row>
    <row r="5" spans="2:9" customFormat="1" x14ac:dyDescent="0.25">
      <c r="C5" s="105" t="s">
        <v>195</v>
      </c>
      <c r="D5" s="105"/>
    </row>
    <row r="6" spans="2:9" customFormat="1" x14ac:dyDescent="0.25">
      <c r="C6" s="105" t="s">
        <v>196</v>
      </c>
      <c r="D6" s="105"/>
    </row>
    <row r="7" spans="2:9" customFormat="1" x14ac:dyDescent="0.25">
      <c r="C7" s="105" t="s">
        <v>197</v>
      </c>
      <c r="D7" s="105"/>
    </row>
    <row r="8" spans="2:9" customFormat="1" x14ac:dyDescent="0.25">
      <c r="C8" s="106"/>
      <c r="D8" s="106"/>
    </row>
    <row r="9" spans="2:9" ht="36.75" customHeight="1" x14ac:dyDescent="0.25">
      <c r="B9" s="89" t="s">
        <v>115</v>
      </c>
      <c r="C9" s="89"/>
      <c r="D9" s="89"/>
      <c r="E9" s="89"/>
      <c r="F9" s="89"/>
      <c r="G9" s="89"/>
      <c r="H9" s="89"/>
    </row>
    <row r="11" spans="2:9" x14ac:dyDescent="0.25">
      <c r="D11" s="90"/>
      <c r="E11" s="90"/>
      <c r="F11" s="90"/>
      <c r="G11" s="90"/>
      <c r="H11" s="90"/>
      <c r="I11" s="90"/>
    </row>
    <row r="12" spans="2:9" x14ac:dyDescent="0.25">
      <c r="D12" s="5" t="s">
        <v>114</v>
      </c>
    </row>
    <row r="13" spans="2:9" x14ac:dyDescent="0.25">
      <c r="B13" s="86" t="s">
        <v>113</v>
      </c>
      <c r="C13" s="87" t="s">
        <v>8</v>
      </c>
      <c r="D13" s="88" t="s">
        <v>112</v>
      </c>
      <c r="E13" s="44"/>
      <c r="F13" s="44"/>
      <c r="G13" s="44"/>
      <c r="H13" s="44"/>
      <c r="I13" s="43"/>
    </row>
    <row r="14" spans="2:9" x14ac:dyDescent="0.25">
      <c r="B14" s="86"/>
      <c r="C14" s="87"/>
      <c r="D14" s="88"/>
      <c r="E14" s="42"/>
      <c r="F14" s="41"/>
      <c r="G14" s="41"/>
      <c r="H14" s="41"/>
      <c r="I14" s="41"/>
    </row>
    <row r="15" spans="2:9" ht="30" x14ac:dyDescent="0.25">
      <c r="B15" s="39" t="s">
        <v>111</v>
      </c>
      <c r="C15" s="40" t="s">
        <v>110</v>
      </c>
      <c r="D15" s="39">
        <v>0</v>
      </c>
      <c r="E15" s="39"/>
      <c r="F15" s="39"/>
      <c r="G15" s="39"/>
      <c r="H15" s="39"/>
      <c r="I15" s="39"/>
    </row>
    <row r="16" spans="2:9" ht="30" x14ac:dyDescent="0.25">
      <c r="B16" s="39" t="s">
        <v>109</v>
      </c>
      <c r="C16" s="40" t="s">
        <v>108</v>
      </c>
      <c r="D16" s="39">
        <v>106.8</v>
      </c>
      <c r="E16" s="39"/>
      <c r="F16" s="39"/>
      <c r="G16" s="39"/>
      <c r="H16" s="39"/>
      <c r="I16" s="39"/>
    </row>
    <row r="17" spans="2:9" ht="30" x14ac:dyDescent="0.25">
      <c r="B17" s="39" t="s">
        <v>107</v>
      </c>
      <c r="C17" s="40" t="s">
        <v>106</v>
      </c>
      <c r="D17" s="39">
        <v>-3011.8</v>
      </c>
      <c r="E17" s="39"/>
      <c r="F17" s="39"/>
      <c r="G17" s="39"/>
      <c r="H17" s="39"/>
      <c r="I17" s="39"/>
    </row>
    <row r="18" spans="2:9" ht="45" x14ac:dyDescent="0.25">
      <c r="B18" s="39" t="s">
        <v>105</v>
      </c>
      <c r="C18" s="40" t="s">
        <v>104</v>
      </c>
      <c r="D18" s="39">
        <v>3118.6</v>
      </c>
      <c r="E18" s="39"/>
      <c r="F18" s="39"/>
      <c r="G18" s="39"/>
      <c r="H18" s="39"/>
      <c r="I18" s="39"/>
    </row>
    <row r="19" spans="2:9" ht="30" x14ac:dyDescent="0.25">
      <c r="B19" s="39" t="s">
        <v>103</v>
      </c>
      <c r="C19" s="40" t="s">
        <v>102</v>
      </c>
      <c r="D19" s="39">
        <v>0</v>
      </c>
      <c r="E19" s="39"/>
      <c r="F19" s="39"/>
      <c r="G19" s="39"/>
      <c r="H19" s="39"/>
      <c r="I19" s="39"/>
    </row>
    <row r="20" spans="2:9" ht="45" x14ac:dyDescent="0.25">
      <c r="B20" s="39" t="s">
        <v>101</v>
      </c>
      <c r="C20" s="40" t="s">
        <v>100</v>
      </c>
      <c r="D20" s="39">
        <v>0</v>
      </c>
      <c r="E20" s="39"/>
      <c r="F20" s="39"/>
      <c r="G20" s="39"/>
      <c r="H20" s="39"/>
      <c r="I20" s="39"/>
    </row>
  </sheetData>
  <mergeCells count="11">
    <mergeCell ref="C7:D7"/>
    <mergeCell ref="C2:D2"/>
    <mergeCell ref="C3:D3"/>
    <mergeCell ref="C4:D4"/>
    <mergeCell ref="C5:D5"/>
    <mergeCell ref="C6:D6"/>
    <mergeCell ref="B13:B14"/>
    <mergeCell ref="C13:C14"/>
    <mergeCell ref="D13:D14"/>
    <mergeCell ref="B9:H9"/>
    <mergeCell ref="D11:I11"/>
  </mergeCells>
  <pageMargins left="0.88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view="pageBreakPreview" topLeftCell="A2" zoomScale="60" zoomScaleNormal="100" workbookViewId="0">
      <selection activeCell="K11" sqref="K11"/>
    </sheetView>
  </sheetViews>
  <sheetFormatPr defaultRowHeight="15" x14ac:dyDescent="0.25"/>
  <cols>
    <col min="1" max="1" width="47.28515625" style="13" customWidth="1"/>
    <col min="2" max="2" width="5.85546875" style="12" customWidth="1"/>
    <col min="3" max="3" width="4" style="12" customWidth="1"/>
    <col min="4" max="4" width="3.42578125" style="12" customWidth="1"/>
    <col min="5" max="5" width="9.140625" style="12"/>
    <col min="6" max="6" width="3.85546875" style="12" customWidth="1"/>
    <col min="7" max="7" width="9.5703125" style="11" customWidth="1"/>
    <col min="8" max="9" width="9.5703125" style="11" hidden="1" customWidth="1"/>
    <col min="10" max="16384" width="9.140625" style="10"/>
  </cols>
  <sheetData>
    <row r="1" spans="1:9" s="16" customFormat="1" ht="13.5" hidden="1" customHeight="1" x14ac:dyDescent="0.25">
      <c r="A1" s="19"/>
      <c r="B1" s="18"/>
      <c r="C1" s="18"/>
      <c r="D1" s="18"/>
      <c r="E1" s="18"/>
      <c r="F1" s="18"/>
      <c r="G1" s="17"/>
      <c r="H1" s="17"/>
      <c r="I1" s="17"/>
    </row>
    <row r="2" spans="1:9" s="108" customFormat="1" x14ac:dyDescent="0.25">
      <c r="A2" s="107" t="s">
        <v>99</v>
      </c>
      <c r="B2" s="107"/>
      <c r="C2" s="107"/>
      <c r="D2" s="107"/>
      <c r="E2" s="107"/>
      <c r="F2" s="107"/>
      <c r="G2" s="107"/>
    </row>
    <row r="3" spans="1:9" s="108" customFormat="1" x14ac:dyDescent="0.25">
      <c r="A3" s="109" t="s">
        <v>98</v>
      </c>
      <c r="B3" s="109"/>
      <c r="C3" s="109"/>
      <c r="D3" s="109"/>
      <c r="E3" s="109"/>
      <c r="F3" s="109"/>
      <c r="G3" s="109"/>
    </row>
    <row r="4" spans="1:9" s="108" customFormat="1" x14ac:dyDescent="0.25">
      <c r="A4" s="110" t="s">
        <v>201</v>
      </c>
      <c r="B4" s="110"/>
      <c r="C4" s="110"/>
      <c r="D4" s="110"/>
      <c r="E4" s="110"/>
      <c r="F4" s="110"/>
      <c r="G4" s="110"/>
    </row>
    <row r="5" spans="1:9" s="108" customFormat="1" x14ac:dyDescent="0.25">
      <c r="A5" s="110" t="s">
        <v>195</v>
      </c>
      <c r="B5" s="110"/>
      <c r="C5" s="110"/>
      <c r="D5" s="110"/>
      <c r="E5" s="110"/>
      <c r="F5" s="110"/>
      <c r="G5" s="110"/>
    </row>
    <row r="6" spans="1:9" s="108" customFormat="1" x14ac:dyDescent="0.25">
      <c r="A6" s="111"/>
      <c r="B6" s="111"/>
      <c r="C6" s="110" t="s">
        <v>196</v>
      </c>
      <c r="D6" s="110"/>
      <c r="E6" s="110"/>
      <c r="F6" s="110"/>
      <c r="G6" s="110"/>
    </row>
    <row r="7" spans="1:9" s="108" customFormat="1" x14ac:dyDescent="0.25">
      <c r="A7" s="111"/>
      <c r="B7" s="111"/>
      <c r="C7" s="111"/>
      <c r="D7" s="111"/>
      <c r="E7" s="110" t="s">
        <v>197</v>
      </c>
      <c r="F7" s="110"/>
      <c r="G7" s="110"/>
    </row>
    <row r="8" spans="1:9" s="108" customFormat="1" x14ac:dyDescent="0.25">
      <c r="A8" s="111"/>
      <c r="B8" s="111"/>
      <c r="C8" s="111"/>
      <c r="D8" s="111"/>
      <c r="E8" s="111"/>
      <c r="F8" s="111"/>
      <c r="G8" s="111"/>
    </row>
    <row r="9" spans="1:9" ht="51" customHeight="1" x14ac:dyDescent="0.25">
      <c r="A9" s="91" t="str">
        <f>"Ведомственная структура расходов бюджета поселения """&amp;MID(G13,FIND("*",G13,1)+1,LEN(G13)-FIND("*",G13,1))&amp;""" "&amp;MID(G13,FIND("%",G13,1)+5,FIND("*",G13,1)-FIND("%",G13,1)-5)&amp;" на "&amp;MID(G13,FIND("Проект",G13,1)+7,4)&amp;" год"</f>
        <v>Ведомственная структура расходов бюджета поселения "Юскинское"  Кезского района на 2021 год</v>
      </c>
      <c r="B9" s="91"/>
      <c r="C9" s="91"/>
      <c r="D9" s="91"/>
      <c r="E9" s="91"/>
      <c r="F9" s="91"/>
      <c r="G9" s="91"/>
      <c r="H9" s="38"/>
      <c r="I9" s="38"/>
    </row>
    <row r="10" spans="1:9" x14ac:dyDescent="0.25">
      <c r="E10" s="37"/>
      <c r="F10" s="37"/>
      <c r="G10" s="36" t="s">
        <v>97</v>
      </c>
    </row>
    <row r="11" spans="1:9" ht="57.75" customHeight="1" x14ac:dyDescent="0.25">
      <c r="A11" s="34" t="s">
        <v>84</v>
      </c>
      <c r="B11" s="34" t="s">
        <v>96</v>
      </c>
      <c r="C11" s="35" t="s">
        <v>82</v>
      </c>
      <c r="D11" s="35" t="s">
        <v>81</v>
      </c>
      <c r="E11" s="34" t="s">
        <v>95</v>
      </c>
      <c r="F11" s="33" t="s">
        <v>94</v>
      </c>
      <c r="G11" s="32" t="str">
        <f>"Сумма на "&amp;MID(G13,FIND("Проект",G13,1)+7,4)&amp;" год"</f>
        <v>Сумма на 2021 год</v>
      </c>
      <c r="H11" s="32" t="str">
        <f>MID(H13,FIND("Проект",H13,1)+7,4)&amp;" ББ="&amp;LEFT(RIGHT(H12,12),2)</f>
        <v>2021 ББ=20</v>
      </c>
      <c r="I11" s="32" t="str">
        <f>MID(I13,FIND("Проект",I13,1)+7,4)&amp;" ББ="&amp;LEFT(RIGHT(I12,12),2)</f>
        <v>2021 ББ=22</v>
      </c>
    </row>
    <row r="12" spans="1:9" s="28" customFormat="1" ht="36.75" hidden="1" customHeight="1" x14ac:dyDescent="0.2">
      <c r="A12" s="31" t="s">
        <v>93</v>
      </c>
      <c r="B12" s="30" t="s">
        <v>92</v>
      </c>
      <c r="C12" s="30" t="s">
        <v>91</v>
      </c>
      <c r="D12" s="30" t="s">
        <v>90</v>
      </c>
      <c r="E12" s="30" t="s">
        <v>89</v>
      </c>
      <c r="F12" s="30" t="s">
        <v>88</v>
      </c>
      <c r="G12" s="29" t="s">
        <v>87</v>
      </c>
      <c r="H12" s="29" t="s">
        <v>86</v>
      </c>
      <c r="I12" s="29" t="s">
        <v>85</v>
      </c>
    </row>
    <row r="13" spans="1:9" s="20" customFormat="1" ht="57.75" hidden="1" customHeight="1" x14ac:dyDescent="0.2">
      <c r="A13" s="27" t="s">
        <v>84</v>
      </c>
      <c r="B13" s="26" t="s">
        <v>83</v>
      </c>
      <c r="C13" s="26" t="s">
        <v>82</v>
      </c>
      <c r="D13" s="26" t="s">
        <v>81</v>
      </c>
      <c r="E13" s="26" t="s">
        <v>80</v>
      </c>
      <c r="F13" s="26" t="s">
        <v>79</v>
      </c>
      <c r="G13" s="25" t="s">
        <v>78</v>
      </c>
      <c r="H13" s="24" t="s">
        <v>78</v>
      </c>
      <c r="I13" s="24" t="s">
        <v>78</v>
      </c>
    </row>
    <row r="14" spans="1:9" s="20" customFormat="1" ht="14.25" hidden="1" x14ac:dyDescent="0.2">
      <c r="A14" s="23" t="s">
        <v>77</v>
      </c>
      <c r="B14" s="22" t="s">
        <v>22</v>
      </c>
      <c r="C14" s="22" t="s">
        <v>22</v>
      </c>
      <c r="D14" s="22" t="s">
        <v>22</v>
      </c>
      <c r="E14" s="22" t="s">
        <v>22</v>
      </c>
      <c r="F14" s="22" t="s">
        <v>22</v>
      </c>
      <c r="G14" s="21">
        <v>2781.8</v>
      </c>
      <c r="H14" s="21">
        <v>2781.8</v>
      </c>
      <c r="I14" s="21"/>
    </row>
    <row r="15" spans="1:9" s="20" customFormat="1" ht="24" x14ac:dyDescent="0.2">
      <c r="A15" s="23" t="s">
        <v>76</v>
      </c>
      <c r="B15" s="22" t="s">
        <v>20</v>
      </c>
      <c r="C15" s="22" t="s">
        <v>22</v>
      </c>
      <c r="D15" s="22" t="s">
        <v>22</v>
      </c>
      <c r="E15" s="22" t="s">
        <v>22</v>
      </c>
      <c r="F15" s="22" t="s">
        <v>22</v>
      </c>
      <c r="G15" s="21">
        <f>G16+G43+G51+G58+G67+G76+G74+G56</f>
        <v>3118.6</v>
      </c>
      <c r="H15" s="21">
        <v>2781.8</v>
      </c>
      <c r="I15" s="21"/>
    </row>
    <row r="16" spans="1:9" s="20" customFormat="1" ht="14.25" x14ac:dyDescent="0.2">
      <c r="A16" s="23" t="s">
        <v>75</v>
      </c>
      <c r="B16" s="22" t="s">
        <v>20</v>
      </c>
      <c r="C16" s="22" t="s">
        <v>58</v>
      </c>
      <c r="D16" s="22"/>
      <c r="E16" s="22" t="s">
        <v>22</v>
      </c>
      <c r="F16" s="22" t="s">
        <v>22</v>
      </c>
      <c r="G16" s="21">
        <f>G17+G22+G32</f>
        <v>1453</v>
      </c>
      <c r="H16" s="21">
        <v>1372.1</v>
      </c>
      <c r="I16" s="21"/>
    </row>
    <row r="17" spans="1:9" s="20" customFormat="1" ht="36" x14ac:dyDescent="0.2">
      <c r="A17" s="23" t="s">
        <v>74</v>
      </c>
      <c r="B17" s="22" t="s">
        <v>20</v>
      </c>
      <c r="C17" s="22" t="s">
        <v>58</v>
      </c>
      <c r="D17" s="22" t="s">
        <v>48</v>
      </c>
      <c r="E17" s="22" t="s">
        <v>22</v>
      </c>
      <c r="F17" s="22" t="s">
        <v>22</v>
      </c>
      <c r="G17" s="21">
        <f>G18</f>
        <v>530</v>
      </c>
      <c r="H17" s="21">
        <v>540</v>
      </c>
      <c r="I17" s="21"/>
    </row>
    <row r="18" spans="1:9" s="20" customFormat="1" ht="25.5" x14ac:dyDescent="0.2">
      <c r="A18" s="23" t="s">
        <v>25</v>
      </c>
      <c r="B18" s="22" t="s">
        <v>20</v>
      </c>
      <c r="C18" s="22" t="s">
        <v>58</v>
      </c>
      <c r="D18" s="22" t="s">
        <v>48</v>
      </c>
      <c r="E18" s="22" t="s">
        <v>24</v>
      </c>
      <c r="F18" s="22" t="s">
        <v>22</v>
      </c>
      <c r="G18" s="21">
        <f>G19</f>
        <v>530</v>
      </c>
      <c r="H18" s="21">
        <v>540</v>
      </c>
      <c r="I18" s="21"/>
    </row>
    <row r="19" spans="1:9" s="20" customFormat="1" ht="25.5" x14ac:dyDescent="0.2">
      <c r="A19" s="23" t="s">
        <v>73</v>
      </c>
      <c r="B19" s="22" t="s">
        <v>20</v>
      </c>
      <c r="C19" s="22" t="s">
        <v>58</v>
      </c>
      <c r="D19" s="22" t="s">
        <v>48</v>
      </c>
      <c r="E19" s="22" t="s">
        <v>72</v>
      </c>
      <c r="F19" s="22" t="s">
        <v>22</v>
      </c>
      <c r="G19" s="21">
        <f>G20+G21</f>
        <v>530</v>
      </c>
      <c r="H19" s="21">
        <v>540</v>
      </c>
      <c r="I19" s="21"/>
    </row>
    <row r="20" spans="1:9" s="16" customFormat="1" ht="26.25" x14ac:dyDescent="0.25">
      <c r="A20" s="19" t="s">
        <v>52</v>
      </c>
      <c r="B20" s="18" t="s">
        <v>20</v>
      </c>
      <c r="C20" s="18" t="s">
        <v>58</v>
      </c>
      <c r="D20" s="18" t="s">
        <v>48</v>
      </c>
      <c r="E20" s="18" t="s">
        <v>72</v>
      </c>
      <c r="F20" s="18" t="s">
        <v>51</v>
      </c>
      <c r="G20" s="17">
        <f>415-7.7</f>
        <v>407.3</v>
      </c>
      <c r="H20" s="17">
        <v>415</v>
      </c>
      <c r="I20" s="17"/>
    </row>
    <row r="21" spans="1:9" s="16" customFormat="1" ht="36.75" x14ac:dyDescent="0.25">
      <c r="A21" s="19" t="s">
        <v>50</v>
      </c>
      <c r="B21" s="18" t="s">
        <v>20</v>
      </c>
      <c r="C21" s="18" t="s">
        <v>58</v>
      </c>
      <c r="D21" s="18" t="s">
        <v>48</v>
      </c>
      <c r="E21" s="18" t="s">
        <v>72</v>
      </c>
      <c r="F21" s="18" t="s">
        <v>49</v>
      </c>
      <c r="G21" s="17">
        <f>125-2.3</f>
        <v>122.7</v>
      </c>
      <c r="H21" s="17">
        <v>125</v>
      </c>
      <c r="I21" s="17"/>
    </row>
    <row r="22" spans="1:9" s="20" customFormat="1" ht="48" x14ac:dyDescent="0.2">
      <c r="A22" s="23" t="s">
        <v>71</v>
      </c>
      <c r="B22" s="22" t="s">
        <v>20</v>
      </c>
      <c r="C22" s="22" t="s">
        <v>58</v>
      </c>
      <c r="D22" s="22" t="s">
        <v>18</v>
      </c>
      <c r="E22" s="22" t="s">
        <v>22</v>
      </c>
      <c r="F22" s="22" t="s">
        <v>22</v>
      </c>
      <c r="G22" s="21">
        <f>G23</f>
        <v>850</v>
      </c>
      <c r="H22" s="21">
        <v>821.6</v>
      </c>
      <c r="I22" s="21"/>
    </row>
    <row r="23" spans="1:9" s="20" customFormat="1" ht="25.5" x14ac:dyDescent="0.2">
      <c r="A23" s="23" t="s">
        <v>25</v>
      </c>
      <c r="B23" s="22" t="s">
        <v>20</v>
      </c>
      <c r="C23" s="22" t="s">
        <v>58</v>
      </c>
      <c r="D23" s="22" t="s">
        <v>18</v>
      </c>
      <c r="E23" s="22" t="s">
        <v>24</v>
      </c>
      <c r="F23" s="22" t="s">
        <v>22</v>
      </c>
      <c r="G23" s="21">
        <f>G24</f>
        <v>850</v>
      </c>
      <c r="H23" s="21">
        <v>821.6</v>
      </c>
      <c r="I23" s="21"/>
    </row>
    <row r="24" spans="1:9" s="20" customFormat="1" ht="25.5" x14ac:dyDescent="0.2">
      <c r="A24" s="23" t="s">
        <v>70</v>
      </c>
      <c r="B24" s="22" t="s">
        <v>20</v>
      </c>
      <c r="C24" s="22" t="s">
        <v>58</v>
      </c>
      <c r="D24" s="22" t="s">
        <v>18</v>
      </c>
      <c r="E24" s="22" t="s">
        <v>64</v>
      </c>
      <c r="F24" s="22" t="s">
        <v>22</v>
      </c>
      <c r="G24" s="21">
        <f>G25+G26+G27+G28+G29+G30+G31</f>
        <v>850</v>
      </c>
      <c r="H24" s="21">
        <v>821.6</v>
      </c>
      <c r="I24" s="21"/>
    </row>
    <row r="25" spans="1:9" s="16" customFormat="1" ht="26.25" x14ac:dyDescent="0.25">
      <c r="A25" s="19" t="s">
        <v>52</v>
      </c>
      <c r="B25" s="18" t="s">
        <v>20</v>
      </c>
      <c r="C25" s="18" t="s">
        <v>58</v>
      </c>
      <c r="D25" s="18" t="s">
        <v>18</v>
      </c>
      <c r="E25" s="18" t="s">
        <v>64</v>
      </c>
      <c r="F25" s="18" t="s">
        <v>51</v>
      </c>
      <c r="G25" s="17">
        <f>572-0.2</f>
        <v>571.79999999999995</v>
      </c>
      <c r="H25" s="17">
        <v>572</v>
      </c>
      <c r="I25" s="17"/>
    </row>
    <row r="26" spans="1:9" s="16" customFormat="1" ht="36.75" x14ac:dyDescent="0.25">
      <c r="A26" s="19" t="s">
        <v>50</v>
      </c>
      <c r="B26" s="18" t="s">
        <v>20</v>
      </c>
      <c r="C26" s="18" t="s">
        <v>58</v>
      </c>
      <c r="D26" s="18" t="s">
        <v>18</v>
      </c>
      <c r="E26" s="18" t="s">
        <v>64</v>
      </c>
      <c r="F26" s="18" t="s">
        <v>49</v>
      </c>
      <c r="G26" s="17">
        <v>172</v>
      </c>
      <c r="H26" s="17">
        <v>172</v>
      </c>
      <c r="I26" s="17"/>
    </row>
    <row r="27" spans="1:9" s="16" customFormat="1" ht="26.25" x14ac:dyDescent="0.25">
      <c r="A27" s="19" t="s">
        <v>21</v>
      </c>
      <c r="B27" s="18" t="s">
        <v>20</v>
      </c>
      <c r="C27" s="18" t="s">
        <v>58</v>
      </c>
      <c r="D27" s="18" t="s">
        <v>18</v>
      </c>
      <c r="E27" s="18" t="s">
        <v>64</v>
      </c>
      <c r="F27" s="18" t="s">
        <v>16</v>
      </c>
      <c r="G27" s="17">
        <f>54.4+6+10+4.9+3.1</f>
        <v>78.400000000000006</v>
      </c>
      <c r="H27" s="17">
        <v>54.4</v>
      </c>
      <c r="I27" s="17"/>
    </row>
    <row r="28" spans="1:9" s="16" customFormat="1" ht="26.25" x14ac:dyDescent="0.25">
      <c r="A28" s="19" t="s">
        <v>69</v>
      </c>
      <c r="B28" s="18" t="s">
        <v>20</v>
      </c>
      <c r="C28" s="18" t="s">
        <v>58</v>
      </c>
      <c r="D28" s="18" t="s">
        <v>18</v>
      </c>
      <c r="E28" s="18" t="s">
        <v>64</v>
      </c>
      <c r="F28" s="18" t="s">
        <v>68</v>
      </c>
      <c r="G28" s="17">
        <f>21+5</f>
        <v>26</v>
      </c>
      <c r="H28" s="17">
        <v>21</v>
      </c>
      <c r="I28" s="17"/>
    </row>
    <row r="29" spans="1:9" s="16" customFormat="1" ht="26.25" x14ac:dyDescent="0.25">
      <c r="A29" s="19" t="s">
        <v>67</v>
      </c>
      <c r="B29" s="18" t="s">
        <v>20</v>
      </c>
      <c r="C29" s="18" t="s">
        <v>58</v>
      </c>
      <c r="D29" s="18" t="s">
        <v>18</v>
      </c>
      <c r="E29" s="18" t="s">
        <v>64</v>
      </c>
      <c r="F29" s="18" t="s">
        <v>66</v>
      </c>
      <c r="G29" s="17">
        <v>1.5</v>
      </c>
      <c r="H29" s="17">
        <v>1.5</v>
      </c>
      <c r="I29" s="17"/>
    </row>
    <row r="30" spans="1:9" s="16" customFormat="1" ht="26.25" x14ac:dyDescent="0.25">
      <c r="A30" s="19" t="s">
        <v>65</v>
      </c>
      <c r="B30" s="18" t="s">
        <v>20</v>
      </c>
      <c r="C30" s="18" t="s">
        <v>58</v>
      </c>
      <c r="D30" s="18" t="s">
        <v>18</v>
      </c>
      <c r="E30" s="18" t="s">
        <v>64</v>
      </c>
      <c r="F30" s="18" t="s">
        <v>63</v>
      </c>
      <c r="G30" s="17">
        <f>0.7-0.1-0.6+0.2</f>
        <v>0.2</v>
      </c>
      <c r="H30" s="17">
        <v>0.7</v>
      </c>
      <c r="I30" s="17"/>
    </row>
    <row r="31" spans="1:9" s="16" customFormat="1" ht="26.25" x14ac:dyDescent="0.25">
      <c r="A31" s="19" t="s">
        <v>188</v>
      </c>
      <c r="B31" s="78" t="s">
        <v>20</v>
      </c>
      <c r="C31" s="78" t="s">
        <v>58</v>
      </c>
      <c r="D31" s="78" t="s">
        <v>18</v>
      </c>
      <c r="E31" s="78" t="s">
        <v>187</v>
      </c>
      <c r="F31" s="78" t="s">
        <v>63</v>
      </c>
      <c r="G31" s="17">
        <v>0.1</v>
      </c>
      <c r="H31" s="17"/>
      <c r="I31" s="17"/>
    </row>
    <row r="32" spans="1:9" s="20" customFormat="1" ht="14.25" x14ac:dyDescent="0.2">
      <c r="A32" s="23" t="s">
        <v>62</v>
      </c>
      <c r="B32" s="22" t="s">
        <v>20</v>
      </c>
      <c r="C32" s="22" t="s">
        <v>58</v>
      </c>
      <c r="D32" s="22" t="s">
        <v>57</v>
      </c>
      <c r="E32" s="22" t="s">
        <v>22</v>
      </c>
      <c r="F32" s="22" t="s">
        <v>22</v>
      </c>
      <c r="G32" s="21">
        <f>G33</f>
        <v>73</v>
      </c>
      <c r="H32" s="21">
        <v>10.5</v>
      </c>
      <c r="I32" s="21"/>
    </row>
    <row r="33" spans="1:9" s="20" customFormat="1" ht="25.5" x14ac:dyDescent="0.2">
      <c r="A33" s="23" t="s">
        <v>25</v>
      </c>
      <c r="B33" s="22" t="s">
        <v>20</v>
      </c>
      <c r="C33" s="22" t="s">
        <v>58</v>
      </c>
      <c r="D33" s="22" t="s">
        <v>57</v>
      </c>
      <c r="E33" s="22" t="s">
        <v>24</v>
      </c>
      <c r="F33" s="22" t="s">
        <v>22</v>
      </c>
      <c r="G33" s="21">
        <f>G34+G36+G38+G41</f>
        <v>73</v>
      </c>
      <c r="H33" s="21">
        <v>10.5</v>
      </c>
      <c r="I33" s="21"/>
    </row>
    <row r="34" spans="1:9" s="20" customFormat="1" ht="25.5" x14ac:dyDescent="0.2">
      <c r="A34" s="23" t="s">
        <v>61</v>
      </c>
      <c r="B34" s="22" t="s">
        <v>20</v>
      </c>
      <c r="C34" s="22" t="s">
        <v>58</v>
      </c>
      <c r="D34" s="22" t="s">
        <v>57</v>
      </c>
      <c r="E34" s="22" t="s">
        <v>60</v>
      </c>
      <c r="F34" s="22" t="s">
        <v>22</v>
      </c>
      <c r="G34" s="21">
        <f>G35</f>
        <v>0</v>
      </c>
      <c r="H34" s="21">
        <v>2.5</v>
      </c>
      <c r="I34" s="21"/>
    </row>
    <row r="35" spans="1:9" s="16" customFormat="1" ht="26.25" x14ac:dyDescent="0.25">
      <c r="A35" s="19" t="s">
        <v>21</v>
      </c>
      <c r="B35" s="18" t="s">
        <v>20</v>
      </c>
      <c r="C35" s="18" t="s">
        <v>58</v>
      </c>
      <c r="D35" s="18" t="s">
        <v>57</v>
      </c>
      <c r="E35" s="18" t="s">
        <v>60</v>
      </c>
      <c r="F35" s="18" t="s">
        <v>16</v>
      </c>
      <c r="G35" s="17">
        <f>2.5-2.5</f>
        <v>0</v>
      </c>
      <c r="H35" s="17">
        <v>2.5</v>
      </c>
      <c r="I35" s="17"/>
    </row>
    <row r="36" spans="1:9" s="20" customFormat="1" ht="25.5" x14ac:dyDescent="0.2">
      <c r="A36" s="23" t="s">
        <v>59</v>
      </c>
      <c r="B36" s="22" t="s">
        <v>20</v>
      </c>
      <c r="C36" s="22" t="s">
        <v>58</v>
      </c>
      <c r="D36" s="22" t="s">
        <v>57</v>
      </c>
      <c r="E36" s="22" t="s">
        <v>56</v>
      </c>
      <c r="F36" s="22" t="s">
        <v>22</v>
      </c>
      <c r="G36" s="21">
        <f>G37</f>
        <v>8</v>
      </c>
      <c r="H36" s="21">
        <v>8</v>
      </c>
      <c r="I36" s="21"/>
    </row>
    <row r="37" spans="1:9" s="16" customFormat="1" ht="26.25" x14ac:dyDescent="0.25">
      <c r="A37" s="19" t="s">
        <v>21</v>
      </c>
      <c r="B37" s="18" t="s">
        <v>20</v>
      </c>
      <c r="C37" s="18" t="s">
        <v>58</v>
      </c>
      <c r="D37" s="18" t="s">
        <v>57</v>
      </c>
      <c r="E37" s="18" t="s">
        <v>56</v>
      </c>
      <c r="F37" s="18" t="s">
        <v>16</v>
      </c>
      <c r="G37" s="17">
        <f>8</f>
        <v>8</v>
      </c>
      <c r="H37" s="17">
        <v>8</v>
      </c>
      <c r="I37" s="17"/>
    </row>
    <row r="38" spans="1:9" s="16" customFormat="1" ht="26.25" x14ac:dyDescent="0.25">
      <c r="A38" s="23" t="s">
        <v>189</v>
      </c>
      <c r="B38" s="22" t="s">
        <v>20</v>
      </c>
      <c r="C38" s="22" t="s">
        <v>58</v>
      </c>
      <c r="D38" s="22" t="s">
        <v>57</v>
      </c>
      <c r="E38" s="22" t="s">
        <v>190</v>
      </c>
      <c r="F38" s="22"/>
      <c r="G38" s="21">
        <f>G39+G40</f>
        <v>60</v>
      </c>
      <c r="H38" s="17"/>
      <c r="I38" s="17"/>
    </row>
    <row r="39" spans="1:9" s="16" customFormat="1" ht="26.25" x14ac:dyDescent="0.25">
      <c r="A39" s="19" t="s">
        <v>52</v>
      </c>
      <c r="B39" s="78" t="s">
        <v>20</v>
      </c>
      <c r="C39" s="78" t="s">
        <v>58</v>
      </c>
      <c r="D39" s="78" t="s">
        <v>57</v>
      </c>
      <c r="E39" s="78" t="s">
        <v>190</v>
      </c>
      <c r="F39" s="78" t="s">
        <v>51</v>
      </c>
      <c r="G39" s="17">
        <v>46.1</v>
      </c>
      <c r="H39" s="17"/>
      <c r="I39" s="17"/>
    </row>
    <row r="40" spans="1:9" s="16" customFormat="1" ht="36.75" x14ac:dyDescent="0.25">
      <c r="A40" s="19" t="s">
        <v>50</v>
      </c>
      <c r="B40" s="78" t="s">
        <v>20</v>
      </c>
      <c r="C40" s="78" t="s">
        <v>58</v>
      </c>
      <c r="D40" s="78" t="s">
        <v>57</v>
      </c>
      <c r="E40" s="78" t="s">
        <v>190</v>
      </c>
      <c r="F40" s="78" t="s">
        <v>49</v>
      </c>
      <c r="G40" s="17">
        <v>13.9</v>
      </c>
      <c r="H40" s="17"/>
      <c r="I40" s="17"/>
    </row>
    <row r="41" spans="1:9" s="16" customFormat="1" ht="26.25" x14ac:dyDescent="0.25">
      <c r="A41" s="23" t="s">
        <v>192</v>
      </c>
      <c r="B41" s="22" t="s">
        <v>20</v>
      </c>
      <c r="C41" s="22" t="s">
        <v>58</v>
      </c>
      <c r="D41" s="22" t="s">
        <v>57</v>
      </c>
      <c r="E41" s="22" t="s">
        <v>191</v>
      </c>
      <c r="F41" s="22"/>
      <c r="G41" s="21">
        <f>G42</f>
        <v>5</v>
      </c>
      <c r="H41" s="17"/>
      <c r="I41" s="17"/>
    </row>
    <row r="42" spans="1:9" s="16" customFormat="1" ht="26.25" x14ac:dyDescent="0.25">
      <c r="A42" s="19" t="s">
        <v>21</v>
      </c>
      <c r="B42" s="78" t="s">
        <v>20</v>
      </c>
      <c r="C42" s="78" t="s">
        <v>58</v>
      </c>
      <c r="D42" s="78" t="s">
        <v>57</v>
      </c>
      <c r="E42" s="78" t="s">
        <v>191</v>
      </c>
      <c r="F42" s="78" t="s">
        <v>16</v>
      </c>
      <c r="G42" s="17">
        <v>5</v>
      </c>
      <c r="H42" s="17"/>
      <c r="I42" s="17"/>
    </row>
    <row r="43" spans="1:9" s="20" customFormat="1" ht="14.25" x14ac:dyDescent="0.2">
      <c r="A43" s="23" t="s">
        <v>55</v>
      </c>
      <c r="B43" s="22" t="s">
        <v>20</v>
      </c>
      <c r="C43" s="22" t="s">
        <v>48</v>
      </c>
      <c r="D43" s="22"/>
      <c r="E43" s="22" t="s">
        <v>22</v>
      </c>
      <c r="F43" s="22" t="s">
        <v>22</v>
      </c>
      <c r="G43" s="21">
        <f>G44</f>
        <v>102.30000000000001</v>
      </c>
      <c r="H43" s="21">
        <v>102.3</v>
      </c>
      <c r="I43" s="21"/>
    </row>
    <row r="44" spans="1:9" s="20" customFormat="1" ht="14.25" x14ac:dyDescent="0.2">
      <c r="A44" s="23" t="s">
        <v>54</v>
      </c>
      <c r="B44" s="22" t="s">
        <v>20</v>
      </c>
      <c r="C44" s="22" t="s">
        <v>48</v>
      </c>
      <c r="D44" s="22" t="s">
        <v>29</v>
      </c>
      <c r="E44" s="22" t="s">
        <v>22</v>
      </c>
      <c r="F44" s="22" t="s">
        <v>22</v>
      </c>
      <c r="G44" s="21">
        <f>G45</f>
        <v>102.30000000000001</v>
      </c>
      <c r="H44" s="21">
        <v>102.3</v>
      </c>
      <c r="I44" s="21"/>
    </row>
    <row r="45" spans="1:9" s="20" customFormat="1" ht="25.5" x14ac:dyDescent="0.2">
      <c r="A45" s="23" t="s">
        <v>25</v>
      </c>
      <c r="B45" s="22" t="s">
        <v>20</v>
      </c>
      <c r="C45" s="22" t="s">
        <v>48</v>
      </c>
      <c r="D45" s="22" t="s">
        <v>29</v>
      </c>
      <c r="E45" s="22" t="s">
        <v>24</v>
      </c>
      <c r="F45" s="22" t="s">
        <v>22</v>
      </c>
      <c r="G45" s="21">
        <f>G46</f>
        <v>102.30000000000001</v>
      </c>
      <c r="H45" s="21">
        <v>102.3</v>
      </c>
      <c r="I45" s="21"/>
    </row>
    <row r="46" spans="1:9" s="20" customFormat="1" ht="25.5" x14ac:dyDescent="0.2">
      <c r="A46" s="23" t="s">
        <v>53</v>
      </c>
      <c r="B46" s="22" t="s">
        <v>20</v>
      </c>
      <c r="C46" s="22" t="s">
        <v>48</v>
      </c>
      <c r="D46" s="22" t="s">
        <v>29</v>
      </c>
      <c r="E46" s="22" t="s">
        <v>47</v>
      </c>
      <c r="F46" s="22" t="s">
        <v>22</v>
      </c>
      <c r="G46" s="21">
        <f>G47+G49+G50+G48</f>
        <v>102.30000000000001</v>
      </c>
      <c r="H46" s="21">
        <v>102.3</v>
      </c>
      <c r="I46" s="21"/>
    </row>
    <row r="47" spans="1:9" s="16" customFormat="1" ht="26.25" x14ac:dyDescent="0.25">
      <c r="A47" s="19" t="s">
        <v>52</v>
      </c>
      <c r="B47" s="18" t="s">
        <v>20</v>
      </c>
      <c r="C47" s="18" t="s">
        <v>48</v>
      </c>
      <c r="D47" s="18" t="s">
        <v>29</v>
      </c>
      <c r="E47" s="18" t="s">
        <v>47</v>
      </c>
      <c r="F47" s="18" t="s">
        <v>51</v>
      </c>
      <c r="G47" s="17">
        <v>76</v>
      </c>
      <c r="H47" s="17">
        <v>76</v>
      </c>
      <c r="I47" s="17"/>
    </row>
    <row r="48" spans="1:9" s="16" customFormat="1" ht="26.25" x14ac:dyDescent="0.25">
      <c r="A48" s="19" t="s">
        <v>182</v>
      </c>
      <c r="B48" s="78" t="s">
        <v>20</v>
      </c>
      <c r="C48" s="78" t="s">
        <v>48</v>
      </c>
      <c r="D48" s="78" t="s">
        <v>29</v>
      </c>
      <c r="E48" s="78" t="s">
        <v>47</v>
      </c>
      <c r="F48" s="78" t="s">
        <v>181</v>
      </c>
      <c r="G48" s="17">
        <v>2.4</v>
      </c>
      <c r="H48" s="17"/>
      <c r="I48" s="17"/>
    </row>
    <row r="49" spans="1:9" s="16" customFormat="1" ht="36.75" x14ac:dyDescent="0.25">
      <c r="A49" s="19" t="s">
        <v>50</v>
      </c>
      <c r="B49" s="18" t="s">
        <v>20</v>
      </c>
      <c r="C49" s="18" t="s">
        <v>48</v>
      </c>
      <c r="D49" s="18" t="s">
        <v>29</v>
      </c>
      <c r="E49" s="18" t="s">
        <v>47</v>
      </c>
      <c r="F49" s="18" t="s">
        <v>49</v>
      </c>
      <c r="G49" s="17">
        <v>23</v>
      </c>
      <c r="H49" s="17">
        <v>23</v>
      </c>
      <c r="I49" s="17"/>
    </row>
    <row r="50" spans="1:9" s="16" customFormat="1" ht="26.25" x14ac:dyDescent="0.25">
      <c r="A50" s="19" t="s">
        <v>21</v>
      </c>
      <c r="B50" s="18" t="s">
        <v>20</v>
      </c>
      <c r="C50" s="18" t="s">
        <v>48</v>
      </c>
      <c r="D50" s="18" t="s">
        <v>29</v>
      </c>
      <c r="E50" s="18" t="s">
        <v>47</v>
      </c>
      <c r="F50" s="18" t="s">
        <v>16</v>
      </c>
      <c r="G50" s="17">
        <f>3.3-2.4</f>
        <v>0.89999999999999991</v>
      </c>
      <c r="H50" s="17">
        <v>3.3</v>
      </c>
      <c r="I50" s="17"/>
    </row>
    <row r="51" spans="1:9" s="20" customFormat="1" ht="24" x14ac:dyDescent="0.2">
      <c r="A51" s="23" t="s">
        <v>46</v>
      </c>
      <c r="B51" s="22" t="s">
        <v>20</v>
      </c>
      <c r="C51" s="22" t="s">
        <v>29</v>
      </c>
      <c r="D51" s="22"/>
      <c r="E51" s="22" t="s">
        <v>22</v>
      </c>
      <c r="F51" s="22" t="s">
        <v>22</v>
      </c>
      <c r="G51" s="21">
        <f>G52</f>
        <v>294</v>
      </c>
      <c r="H51" s="21">
        <v>264</v>
      </c>
      <c r="I51" s="21"/>
    </row>
    <row r="52" spans="1:9" s="20" customFormat="1" ht="14.25" x14ac:dyDescent="0.2">
      <c r="A52" s="23" t="s">
        <v>45</v>
      </c>
      <c r="B52" s="22" t="s">
        <v>20</v>
      </c>
      <c r="C52" s="22" t="s">
        <v>29</v>
      </c>
      <c r="D52" s="22" t="s">
        <v>43</v>
      </c>
      <c r="E52" s="22" t="s">
        <v>22</v>
      </c>
      <c r="F52" s="22" t="s">
        <v>22</v>
      </c>
      <c r="G52" s="21">
        <f>G53</f>
        <v>294</v>
      </c>
      <c r="H52" s="21">
        <v>264</v>
      </c>
      <c r="I52" s="21"/>
    </row>
    <row r="53" spans="1:9" s="20" customFormat="1" ht="25.5" x14ac:dyDescent="0.2">
      <c r="A53" s="23" t="s">
        <v>25</v>
      </c>
      <c r="B53" s="22" t="s">
        <v>20</v>
      </c>
      <c r="C53" s="22" t="s">
        <v>29</v>
      </c>
      <c r="D53" s="22" t="s">
        <v>43</v>
      </c>
      <c r="E53" s="22" t="s">
        <v>24</v>
      </c>
      <c r="F53" s="22" t="s">
        <v>22</v>
      </c>
      <c r="G53" s="21">
        <f>G54</f>
        <v>294</v>
      </c>
      <c r="H53" s="21">
        <v>264</v>
      </c>
      <c r="I53" s="21"/>
    </row>
    <row r="54" spans="1:9" s="20" customFormat="1" ht="25.5" x14ac:dyDescent="0.2">
      <c r="A54" s="23" t="s">
        <v>44</v>
      </c>
      <c r="B54" s="22" t="s">
        <v>20</v>
      </c>
      <c r="C54" s="22" t="s">
        <v>29</v>
      </c>
      <c r="D54" s="22" t="s">
        <v>43</v>
      </c>
      <c r="E54" s="22" t="s">
        <v>42</v>
      </c>
      <c r="F54" s="22" t="s">
        <v>22</v>
      </c>
      <c r="G54" s="21">
        <f>G55</f>
        <v>294</v>
      </c>
      <c r="H54" s="21">
        <v>264</v>
      </c>
      <c r="I54" s="21"/>
    </row>
    <row r="55" spans="1:9" s="16" customFormat="1" ht="26.25" x14ac:dyDescent="0.25">
      <c r="A55" s="19" t="s">
        <v>21</v>
      </c>
      <c r="B55" s="18" t="s">
        <v>20</v>
      </c>
      <c r="C55" s="18" t="s">
        <v>29</v>
      </c>
      <c r="D55" s="18" t="s">
        <v>43</v>
      </c>
      <c r="E55" s="18" t="s">
        <v>42</v>
      </c>
      <c r="F55" s="18" t="s">
        <v>16</v>
      </c>
      <c r="G55" s="17">
        <f>264+30</f>
        <v>294</v>
      </c>
      <c r="H55" s="17">
        <v>264</v>
      </c>
      <c r="I55" s="17"/>
    </row>
    <row r="56" spans="1:9" s="16" customFormat="1" ht="26.25" x14ac:dyDescent="0.25">
      <c r="A56" s="23" t="s">
        <v>185</v>
      </c>
      <c r="B56" s="22" t="s">
        <v>20</v>
      </c>
      <c r="C56" s="22" t="s">
        <v>18</v>
      </c>
      <c r="D56" s="22" t="s">
        <v>30</v>
      </c>
      <c r="E56" s="22" t="s">
        <v>179</v>
      </c>
      <c r="F56" s="22"/>
      <c r="G56" s="21">
        <f>G57</f>
        <v>0</v>
      </c>
      <c r="H56" s="17"/>
      <c r="I56" s="17"/>
    </row>
    <row r="57" spans="1:9" s="16" customFormat="1" ht="26.25" x14ac:dyDescent="0.25">
      <c r="A57" s="19" t="s">
        <v>21</v>
      </c>
      <c r="B57" s="18" t="s">
        <v>20</v>
      </c>
      <c r="C57" s="78" t="s">
        <v>18</v>
      </c>
      <c r="D57" s="78" t="s">
        <v>30</v>
      </c>
      <c r="E57" s="78" t="s">
        <v>179</v>
      </c>
      <c r="F57" s="18" t="s">
        <v>16</v>
      </c>
      <c r="G57" s="17">
        <f>5-5</f>
        <v>0</v>
      </c>
      <c r="H57" s="17"/>
      <c r="I57" s="17"/>
    </row>
    <row r="58" spans="1:9" s="20" customFormat="1" ht="14.25" x14ac:dyDescent="0.2">
      <c r="A58" s="23" t="s">
        <v>41</v>
      </c>
      <c r="B58" s="22" t="s">
        <v>20</v>
      </c>
      <c r="C58" s="22" t="s">
        <v>18</v>
      </c>
      <c r="D58" s="22"/>
      <c r="E58" s="22" t="s">
        <v>22</v>
      </c>
      <c r="F58" s="22" t="s">
        <v>22</v>
      </c>
      <c r="G58" s="21">
        <f>G59</f>
        <v>1065.2</v>
      </c>
      <c r="H58" s="21">
        <v>964.4</v>
      </c>
      <c r="I58" s="21"/>
    </row>
    <row r="59" spans="1:9" s="20" customFormat="1" ht="14.25" x14ac:dyDescent="0.2">
      <c r="A59" s="23" t="s">
        <v>40</v>
      </c>
      <c r="B59" s="22" t="s">
        <v>20</v>
      </c>
      <c r="C59" s="22" t="s">
        <v>18</v>
      </c>
      <c r="D59" s="22" t="s">
        <v>37</v>
      </c>
      <c r="E59" s="22" t="s">
        <v>22</v>
      </c>
      <c r="F59" s="22" t="s">
        <v>22</v>
      </c>
      <c r="G59" s="21">
        <f>G60</f>
        <v>1065.2</v>
      </c>
      <c r="H59" s="21">
        <v>964.4</v>
      </c>
      <c r="I59" s="21"/>
    </row>
    <row r="60" spans="1:9" s="20" customFormat="1" ht="25.5" x14ac:dyDescent="0.2">
      <c r="A60" s="23" t="s">
        <v>25</v>
      </c>
      <c r="B60" s="22" t="s">
        <v>20</v>
      </c>
      <c r="C60" s="22" t="s">
        <v>18</v>
      </c>
      <c r="D60" s="22" t="s">
        <v>37</v>
      </c>
      <c r="E60" s="22" t="s">
        <v>24</v>
      </c>
      <c r="F60" s="22" t="s">
        <v>22</v>
      </c>
      <c r="G60" s="21">
        <f>G63+G65+G61</f>
        <v>1065.2</v>
      </c>
      <c r="H60" s="21">
        <v>964.4</v>
      </c>
      <c r="I60" s="21"/>
    </row>
    <row r="61" spans="1:9" s="20" customFormat="1" ht="25.5" x14ac:dyDescent="0.2">
      <c r="A61" s="23" t="s">
        <v>184</v>
      </c>
      <c r="B61" s="22" t="s">
        <v>20</v>
      </c>
      <c r="C61" s="22" t="s">
        <v>18</v>
      </c>
      <c r="D61" s="22" t="s">
        <v>37</v>
      </c>
      <c r="E61" s="22" t="s">
        <v>183</v>
      </c>
      <c r="F61" s="22"/>
      <c r="G61" s="21">
        <v>35</v>
      </c>
      <c r="H61" s="21"/>
      <c r="I61" s="21"/>
    </row>
    <row r="62" spans="1:9" s="20" customFormat="1" ht="25.5" x14ac:dyDescent="0.2">
      <c r="A62" s="19" t="s">
        <v>21</v>
      </c>
      <c r="B62" s="18" t="s">
        <v>20</v>
      </c>
      <c r="C62" s="18" t="s">
        <v>18</v>
      </c>
      <c r="D62" s="18" t="s">
        <v>37</v>
      </c>
      <c r="E62" s="78" t="s">
        <v>183</v>
      </c>
      <c r="F62" s="18" t="s">
        <v>16</v>
      </c>
      <c r="G62" s="79">
        <v>35</v>
      </c>
      <c r="H62" s="21"/>
      <c r="I62" s="21"/>
    </row>
    <row r="63" spans="1:9" s="20" customFormat="1" ht="36" x14ac:dyDescent="0.2">
      <c r="A63" s="23" t="s">
        <v>39</v>
      </c>
      <c r="B63" s="22" t="s">
        <v>20</v>
      </c>
      <c r="C63" s="22" t="s">
        <v>18</v>
      </c>
      <c r="D63" s="22" t="s">
        <v>37</v>
      </c>
      <c r="E63" s="22" t="s">
        <v>38</v>
      </c>
      <c r="F63" s="22" t="s">
        <v>22</v>
      </c>
      <c r="G63" s="21">
        <f>G64</f>
        <v>947</v>
      </c>
      <c r="H63" s="21">
        <v>894.4</v>
      </c>
      <c r="I63" s="21"/>
    </row>
    <row r="64" spans="1:9" s="16" customFormat="1" ht="26.25" x14ac:dyDescent="0.25">
      <c r="A64" s="19" t="s">
        <v>21</v>
      </c>
      <c r="B64" s="18" t="s">
        <v>20</v>
      </c>
      <c r="C64" s="18" t="s">
        <v>18</v>
      </c>
      <c r="D64" s="18" t="s">
        <v>37</v>
      </c>
      <c r="E64" s="18" t="s">
        <v>38</v>
      </c>
      <c r="F64" s="18" t="s">
        <v>16</v>
      </c>
      <c r="G64" s="17">
        <f>894.4-35-12.4+100</f>
        <v>947</v>
      </c>
      <c r="H64" s="17">
        <v>894.4</v>
      </c>
      <c r="I64" s="17"/>
    </row>
    <row r="65" spans="1:9" s="20" customFormat="1" ht="25.5" x14ac:dyDescent="0.2">
      <c r="A65" s="23" t="s">
        <v>1</v>
      </c>
      <c r="B65" s="22" t="s">
        <v>20</v>
      </c>
      <c r="C65" s="22" t="s">
        <v>18</v>
      </c>
      <c r="D65" s="22" t="s">
        <v>37</v>
      </c>
      <c r="E65" s="22" t="s">
        <v>36</v>
      </c>
      <c r="F65" s="22" t="s">
        <v>22</v>
      </c>
      <c r="G65" s="21">
        <f>G66</f>
        <v>83.2</v>
      </c>
      <c r="H65" s="21">
        <v>70</v>
      </c>
      <c r="I65" s="21"/>
    </row>
    <row r="66" spans="1:9" s="16" customFormat="1" ht="26.25" x14ac:dyDescent="0.25">
      <c r="A66" s="19" t="s">
        <v>21</v>
      </c>
      <c r="B66" s="18" t="s">
        <v>20</v>
      </c>
      <c r="C66" s="18" t="s">
        <v>18</v>
      </c>
      <c r="D66" s="18" t="s">
        <v>37</v>
      </c>
      <c r="E66" s="18" t="s">
        <v>36</v>
      </c>
      <c r="F66" s="18" t="s">
        <v>16</v>
      </c>
      <c r="G66" s="17">
        <f>70+0.8+12.4</f>
        <v>83.2</v>
      </c>
      <c r="H66" s="17">
        <v>70</v>
      </c>
      <c r="I66" s="17"/>
    </row>
    <row r="67" spans="1:9" s="20" customFormat="1" ht="14.25" x14ac:dyDescent="0.2">
      <c r="A67" s="23" t="s">
        <v>35</v>
      </c>
      <c r="B67" s="22" t="s">
        <v>20</v>
      </c>
      <c r="C67" s="22" t="s">
        <v>30</v>
      </c>
      <c r="D67" s="22"/>
      <c r="E67" s="22" t="s">
        <v>22</v>
      </c>
      <c r="F67" s="22" t="s">
        <v>22</v>
      </c>
      <c r="G67" s="21">
        <f>G68</f>
        <v>99.1</v>
      </c>
      <c r="H67" s="21">
        <v>74</v>
      </c>
      <c r="I67" s="21"/>
    </row>
    <row r="68" spans="1:9" s="20" customFormat="1" ht="14.25" x14ac:dyDescent="0.2">
      <c r="A68" s="23" t="s">
        <v>34</v>
      </c>
      <c r="B68" s="22" t="s">
        <v>20</v>
      </c>
      <c r="C68" s="22" t="s">
        <v>30</v>
      </c>
      <c r="D68" s="22" t="s">
        <v>29</v>
      </c>
      <c r="E68" s="22" t="s">
        <v>22</v>
      </c>
      <c r="F68" s="22" t="s">
        <v>22</v>
      </c>
      <c r="G68" s="21">
        <f>G69</f>
        <v>99.1</v>
      </c>
      <c r="H68" s="21">
        <v>74</v>
      </c>
      <c r="I68" s="21"/>
    </row>
    <row r="69" spans="1:9" s="20" customFormat="1" ht="25.5" x14ac:dyDescent="0.2">
      <c r="A69" s="23" t="s">
        <v>25</v>
      </c>
      <c r="B69" s="22" t="s">
        <v>20</v>
      </c>
      <c r="C69" s="22" t="s">
        <v>30</v>
      </c>
      <c r="D69" s="22" t="s">
        <v>29</v>
      </c>
      <c r="E69" s="22" t="s">
        <v>24</v>
      </c>
      <c r="F69" s="22" t="s">
        <v>22</v>
      </c>
      <c r="G69" s="21">
        <f>G70+G72</f>
        <v>99.1</v>
      </c>
      <c r="H69" s="21">
        <v>74</v>
      </c>
      <c r="I69" s="21"/>
    </row>
    <row r="70" spans="1:9" s="20" customFormat="1" ht="25.5" x14ac:dyDescent="0.2">
      <c r="A70" s="23" t="s">
        <v>33</v>
      </c>
      <c r="B70" s="22" t="s">
        <v>20</v>
      </c>
      <c r="C70" s="22" t="s">
        <v>30</v>
      </c>
      <c r="D70" s="22" t="s">
        <v>29</v>
      </c>
      <c r="E70" s="22" t="s">
        <v>32</v>
      </c>
      <c r="F70" s="22" t="s">
        <v>22</v>
      </c>
      <c r="G70" s="21">
        <f>G71</f>
        <v>59.1</v>
      </c>
      <c r="H70" s="21">
        <v>34</v>
      </c>
      <c r="I70" s="21"/>
    </row>
    <row r="71" spans="1:9" s="16" customFormat="1" ht="26.25" x14ac:dyDescent="0.25">
      <c r="A71" s="19" t="s">
        <v>21</v>
      </c>
      <c r="B71" s="18" t="s">
        <v>20</v>
      </c>
      <c r="C71" s="18" t="s">
        <v>30</v>
      </c>
      <c r="D71" s="18" t="s">
        <v>29</v>
      </c>
      <c r="E71" s="18" t="s">
        <v>32</v>
      </c>
      <c r="F71" s="18" t="s">
        <v>16</v>
      </c>
      <c r="G71" s="17">
        <f>34+30-4.9</f>
        <v>59.1</v>
      </c>
      <c r="H71" s="17">
        <v>34</v>
      </c>
      <c r="I71" s="17"/>
    </row>
    <row r="72" spans="1:9" s="20" customFormat="1" ht="25.5" x14ac:dyDescent="0.2">
      <c r="A72" s="23" t="s">
        <v>31</v>
      </c>
      <c r="B72" s="22" t="s">
        <v>20</v>
      </c>
      <c r="C72" s="22" t="s">
        <v>30</v>
      </c>
      <c r="D72" s="22" t="s">
        <v>29</v>
      </c>
      <c r="E72" s="22" t="s">
        <v>28</v>
      </c>
      <c r="F72" s="22" t="s">
        <v>22</v>
      </c>
      <c r="G72" s="21">
        <f>G73</f>
        <v>40</v>
      </c>
      <c r="H72" s="21">
        <v>40</v>
      </c>
      <c r="I72" s="21"/>
    </row>
    <row r="73" spans="1:9" s="16" customFormat="1" ht="26.25" x14ac:dyDescent="0.25">
      <c r="A73" s="19" t="s">
        <v>21</v>
      </c>
      <c r="B73" s="18" t="s">
        <v>20</v>
      </c>
      <c r="C73" s="18" t="s">
        <v>30</v>
      </c>
      <c r="D73" s="18" t="s">
        <v>29</v>
      </c>
      <c r="E73" s="18" t="s">
        <v>28</v>
      </c>
      <c r="F73" s="18" t="s">
        <v>16</v>
      </c>
      <c r="G73" s="17">
        <v>40</v>
      </c>
      <c r="H73" s="17">
        <v>40</v>
      </c>
      <c r="I73" s="17"/>
    </row>
    <row r="74" spans="1:9" s="16" customFormat="1" ht="26.25" x14ac:dyDescent="0.25">
      <c r="A74" s="23" t="s">
        <v>180</v>
      </c>
      <c r="B74" s="22" t="s">
        <v>20</v>
      </c>
      <c r="C74" s="22" t="s">
        <v>178</v>
      </c>
      <c r="D74" s="22" t="s">
        <v>30</v>
      </c>
      <c r="E74" s="22" t="s">
        <v>179</v>
      </c>
      <c r="F74" s="22"/>
      <c r="G74" s="21">
        <v>100</v>
      </c>
      <c r="H74" s="17"/>
      <c r="I74" s="17"/>
    </row>
    <row r="75" spans="1:9" s="16" customFormat="1" ht="26.25" x14ac:dyDescent="0.25">
      <c r="A75" s="19" t="s">
        <v>21</v>
      </c>
      <c r="B75" s="78" t="s">
        <v>20</v>
      </c>
      <c r="C75" s="78" t="s">
        <v>178</v>
      </c>
      <c r="D75" s="78" t="s">
        <v>30</v>
      </c>
      <c r="E75" s="78" t="s">
        <v>179</v>
      </c>
      <c r="F75" s="78" t="s">
        <v>16</v>
      </c>
      <c r="G75" s="17">
        <v>100</v>
      </c>
      <c r="H75" s="17"/>
      <c r="I75" s="17"/>
    </row>
    <row r="76" spans="1:9" s="20" customFormat="1" ht="14.25" x14ac:dyDescent="0.2">
      <c r="A76" s="23" t="s">
        <v>27</v>
      </c>
      <c r="B76" s="22" t="s">
        <v>20</v>
      </c>
      <c r="C76" s="22" t="s">
        <v>19</v>
      </c>
      <c r="D76" s="22"/>
      <c r="E76" s="22" t="s">
        <v>22</v>
      </c>
      <c r="F76" s="22" t="s">
        <v>22</v>
      </c>
      <c r="G76" s="21">
        <f>G77</f>
        <v>5</v>
      </c>
      <c r="H76" s="21">
        <v>5</v>
      </c>
      <c r="I76" s="21"/>
    </row>
    <row r="77" spans="1:9" s="20" customFormat="1" ht="14.25" x14ac:dyDescent="0.2">
      <c r="A77" s="23" t="s">
        <v>26</v>
      </c>
      <c r="B77" s="22" t="s">
        <v>20</v>
      </c>
      <c r="C77" s="22" t="s">
        <v>19</v>
      </c>
      <c r="D77" s="22" t="s">
        <v>18</v>
      </c>
      <c r="E77" s="22" t="s">
        <v>22</v>
      </c>
      <c r="F77" s="22" t="s">
        <v>22</v>
      </c>
      <c r="G77" s="21">
        <f>G78</f>
        <v>5</v>
      </c>
      <c r="H77" s="21">
        <v>5</v>
      </c>
      <c r="I77" s="21"/>
    </row>
    <row r="78" spans="1:9" s="20" customFormat="1" ht="25.5" x14ac:dyDescent="0.2">
      <c r="A78" s="23" t="s">
        <v>25</v>
      </c>
      <c r="B78" s="22" t="s">
        <v>20</v>
      </c>
      <c r="C78" s="22" t="s">
        <v>19</v>
      </c>
      <c r="D78" s="22" t="s">
        <v>18</v>
      </c>
      <c r="E78" s="22" t="s">
        <v>24</v>
      </c>
      <c r="F78" s="22" t="s">
        <v>22</v>
      </c>
      <c r="G78" s="21">
        <f>G79</f>
        <v>5</v>
      </c>
      <c r="H78" s="21">
        <v>5</v>
      </c>
      <c r="I78" s="21"/>
    </row>
    <row r="79" spans="1:9" s="20" customFormat="1" ht="25.5" x14ac:dyDescent="0.2">
      <c r="A79" s="23" t="s">
        <v>23</v>
      </c>
      <c r="B79" s="22" t="s">
        <v>20</v>
      </c>
      <c r="C79" s="22" t="s">
        <v>19</v>
      </c>
      <c r="D79" s="22" t="s">
        <v>18</v>
      </c>
      <c r="E79" s="22" t="s">
        <v>17</v>
      </c>
      <c r="F79" s="22" t="s">
        <v>22</v>
      </c>
      <c r="G79" s="21">
        <f>G80</f>
        <v>5</v>
      </c>
      <c r="H79" s="21">
        <v>5</v>
      </c>
      <c r="I79" s="21"/>
    </row>
    <row r="80" spans="1:9" s="16" customFormat="1" ht="26.25" x14ac:dyDescent="0.25">
      <c r="A80" s="19" t="s">
        <v>21</v>
      </c>
      <c r="B80" s="18" t="s">
        <v>20</v>
      </c>
      <c r="C80" s="18" t="s">
        <v>19</v>
      </c>
      <c r="D80" s="18" t="s">
        <v>18</v>
      </c>
      <c r="E80" s="18" t="s">
        <v>17</v>
      </c>
      <c r="F80" s="18" t="s">
        <v>16</v>
      </c>
      <c r="G80" s="17">
        <v>5</v>
      </c>
      <c r="H80" s="17">
        <v>5</v>
      </c>
      <c r="I80" s="17"/>
    </row>
    <row r="81" spans="1:9" x14ac:dyDescent="0.25">
      <c r="A81" s="92" t="s">
        <v>15</v>
      </c>
      <c r="B81" s="93"/>
      <c r="C81" s="93"/>
      <c r="D81" s="93"/>
      <c r="E81" s="93"/>
      <c r="F81" s="94"/>
      <c r="G81" s="15">
        <v>3118.6</v>
      </c>
      <c r="H81" s="14"/>
      <c r="I81" s="14"/>
    </row>
    <row r="82" spans="1:9" ht="17.25" customHeight="1" x14ac:dyDescent="0.25">
      <c r="A82" s="95" t="s">
        <v>14</v>
      </c>
      <c r="B82" s="96"/>
      <c r="C82" s="96"/>
      <c r="D82" s="96"/>
      <c r="E82" s="96"/>
      <c r="F82" s="97"/>
      <c r="G82" s="15">
        <f>I14</f>
        <v>0</v>
      </c>
      <c r="H82" s="14"/>
      <c r="I82" s="14"/>
    </row>
    <row r="83" spans="1:9" x14ac:dyDescent="0.25">
      <c r="A83" s="92" t="s">
        <v>0</v>
      </c>
      <c r="B83" s="93"/>
      <c r="C83" s="93"/>
      <c r="D83" s="93"/>
      <c r="E83" s="93"/>
      <c r="F83" s="94"/>
      <c r="G83" s="15">
        <v>3118.6</v>
      </c>
      <c r="H83" s="14"/>
      <c r="I83" s="14"/>
    </row>
  </sheetData>
  <mergeCells count="10">
    <mergeCell ref="A9:G9"/>
    <mergeCell ref="A81:F81"/>
    <mergeCell ref="A82:F82"/>
    <mergeCell ref="A83:F83"/>
    <mergeCell ref="A2:G2"/>
    <mergeCell ref="A3:G3"/>
    <mergeCell ref="A4:G4"/>
    <mergeCell ref="A5:G5"/>
    <mergeCell ref="C6:G6"/>
    <mergeCell ref="E7:G7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9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3" max="3" width="4.42578125" customWidth="1"/>
    <col min="4" max="4" width="67.42578125" customWidth="1"/>
    <col min="5" max="5" width="20.85546875" hidden="1" customWidth="1"/>
    <col min="6" max="6" width="10.42578125" customWidth="1"/>
  </cols>
  <sheetData>
    <row r="1" spans="3:7" x14ac:dyDescent="0.25">
      <c r="F1" s="9" t="s">
        <v>13</v>
      </c>
    </row>
    <row r="2" spans="3:7" x14ac:dyDescent="0.25">
      <c r="F2" s="9" t="s">
        <v>98</v>
      </c>
    </row>
    <row r="3" spans="3:7" x14ac:dyDescent="0.25">
      <c r="D3" s="104" t="s">
        <v>195</v>
      </c>
      <c r="E3" s="104"/>
      <c r="F3" s="104"/>
    </row>
    <row r="4" spans="3:7" x14ac:dyDescent="0.25">
      <c r="D4" s="104" t="s">
        <v>196</v>
      </c>
      <c r="E4" s="104"/>
      <c r="F4" s="104"/>
    </row>
    <row r="5" spans="3:7" x14ac:dyDescent="0.25">
      <c r="D5" s="104" t="s">
        <v>197</v>
      </c>
      <c r="E5" s="104"/>
      <c r="F5" s="104"/>
    </row>
    <row r="7" spans="3:7" ht="30" x14ac:dyDescent="0.25">
      <c r="D7" s="8" t="s">
        <v>11</v>
      </c>
    </row>
    <row r="10" spans="3:7" x14ac:dyDescent="0.25">
      <c r="F10" t="s">
        <v>10</v>
      </c>
    </row>
    <row r="11" spans="3:7" ht="30" x14ac:dyDescent="0.25">
      <c r="C11" s="7" t="s">
        <v>9</v>
      </c>
      <c r="D11" s="6" t="s">
        <v>8</v>
      </c>
      <c r="E11" s="6"/>
      <c r="F11" s="6" t="s">
        <v>7</v>
      </c>
    </row>
    <row r="12" spans="3:7" x14ac:dyDescent="0.25">
      <c r="C12" s="98" t="s">
        <v>6</v>
      </c>
      <c r="D12" s="98"/>
      <c r="E12" s="98"/>
      <c r="F12" s="98"/>
    </row>
    <row r="13" spans="3:7" ht="60" x14ac:dyDescent="0.25">
      <c r="C13" s="2">
        <v>1</v>
      </c>
      <c r="D13" s="4" t="s">
        <v>5</v>
      </c>
      <c r="E13" s="2"/>
      <c r="F13" s="2">
        <f>964.4+100</f>
        <v>1064.4000000000001</v>
      </c>
    </row>
    <row r="14" spans="3:7" x14ac:dyDescent="0.25">
      <c r="C14" s="2"/>
      <c r="D14" s="1" t="s">
        <v>4</v>
      </c>
      <c r="E14" s="2"/>
      <c r="F14" s="1">
        <v>1064.4000000000001</v>
      </c>
      <c r="G14" s="5"/>
    </row>
    <row r="15" spans="3:7" x14ac:dyDescent="0.25">
      <c r="C15" s="98" t="s">
        <v>3</v>
      </c>
      <c r="D15" s="98"/>
      <c r="E15" s="98"/>
      <c r="F15" s="98"/>
    </row>
    <row r="16" spans="3:7" x14ac:dyDescent="0.25">
      <c r="C16" s="81">
        <v>1</v>
      </c>
      <c r="D16" s="80" t="s">
        <v>186</v>
      </c>
      <c r="E16" s="77"/>
      <c r="F16" s="82">
        <v>35</v>
      </c>
    </row>
    <row r="17" spans="3:6" ht="30" x14ac:dyDescent="0.25">
      <c r="C17" s="2">
        <v>2</v>
      </c>
      <c r="D17" s="4" t="s">
        <v>2</v>
      </c>
      <c r="E17" s="2"/>
      <c r="F17" s="3">
        <f>894.4-35-12.4+100</f>
        <v>947</v>
      </c>
    </row>
    <row r="18" spans="3:6" x14ac:dyDescent="0.25">
      <c r="C18" s="2">
        <v>3</v>
      </c>
      <c r="D18" s="4" t="s">
        <v>1</v>
      </c>
      <c r="E18" s="2"/>
      <c r="F18" s="3">
        <f>70+0.8+12.4</f>
        <v>83.2</v>
      </c>
    </row>
    <row r="19" spans="3:6" x14ac:dyDescent="0.25">
      <c r="C19" s="2"/>
      <c r="D19" s="1" t="s">
        <v>0</v>
      </c>
      <c r="E19" s="2"/>
      <c r="F19" s="1">
        <f>F17+F18+F16</f>
        <v>1065.2</v>
      </c>
    </row>
  </sheetData>
  <mergeCells count="5">
    <mergeCell ref="C12:F12"/>
    <mergeCell ref="C15:F15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2021-11-18T11:37:58Z</dcterms:modified>
</cp:coreProperties>
</file>