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 activeTab="3"/>
  </bookViews>
  <sheets>
    <sheet name="пр1" sheetId="24" r:id="rId1"/>
    <sheet name="пр2" sheetId="25" r:id="rId2"/>
    <sheet name="пр7 " sheetId="23" r:id="rId3"/>
    <sheet name="пр13 " sheetId="26" r:id="rId4"/>
  </sheets>
  <definedNames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bdrlm0jnl44bjyvb5parwosvs" localSheetId="0">#REF!</definedName>
    <definedName name="jbdrlm0jnl44bjyvb5parwosvs" localSheetId="2">#REF!</definedName>
    <definedName name="jbdrlm0jnl44bjyvb5parwosvs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lens0r1dzt0ivfvdjvc15ibd1c" localSheetId="0">#REF!</definedName>
    <definedName name="lens0r1dzt0ivfvdjvc15ibd1c" localSheetId="2">#REF!</definedName>
    <definedName name="lens0r1dzt0ivfvdjvc15ibd1c">#REF!</definedName>
    <definedName name="lzvlrjqro14zjenw2ueuj40zww" localSheetId="0">#REF!</definedName>
    <definedName name="lzvlrjqro14zjenw2ueuj40zww" localSheetId="2">#REF!</definedName>
    <definedName name="lzvlrjqro14zjenw2ueuj40zww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H73" i="23" l="1"/>
  <c r="H71" i="23"/>
  <c r="H70" i="23" s="1"/>
  <c r="H27" i="23"/>
  <c r="H111" i="23"/>
  <c r="H115" i="23"/>
  <c r="H57" i="23"/>
  <c r="H113" i="23"/>
  <c r="H112" i="23" s="1"/>
  <c r="F18" i="26"/>
  <c r="F19" i="26"/>
  <c r="H82" i="23"/>
  <c r="H92" i="23"/>
  <c r="G40" i="24" l="1"/>
  <c r="G35" i="24"/>
  <c r="H123" i="23"/>
  <c r="H30" i="23"/>
  <c r="H25" i="23"/>
  <c r="H43" i="23" l="1"/>
  <c r="F20" i="26" l="1"/>
  <c r="F17" i="26"/>
  <c r="F14" i="26"/>
  <c r="H93" i="23"/>
  <c r="H94" i="23"/>
  <c r="H96" i="23"/>
  <c r="H59" i="23"/>
  <c r="H40" i="23"/>
  <c r="H78" i="23"/>
  <c r="H77" i="23" s="1"/>
  <c r="H80" i="23"/>
  <c r="H122" i="23"/>
  <c r="H67" i="23"/>
  <c r="H69" i="23"/>
  <c r="H68" i="23" s="1"/>
  <c r="H63" i="23" s="1"/>
  <c r="H26" i="23"/>
  <c r="H24" i="23" s="1"/>
  <c r="H90" i="23"/>
  <c r="H89" i="23"/>
  <c r="H88" i="23"/>
  <c r="H87" i="23"/>
  <c r="H86" i="23"/>
  <c r="H85" i="23" s="1"/>
  <c r="H84" i="23"/>
  <c r="H83" i="23" s="1"/>
  <c r="H109" i="23"/>
  <c r="H118" i="23"/>
  <c r="H66" i="23"/>
  <c r="G19" i="24"/>
  <c r="G39" i="24"/>
  <c r="G31" i="24" s="1"/>
  <c r="G36" i="24"/>
  <c r="G30" i="24" l="1"/>
  <c r="H72" i="23" l="1"/>
  <c r="H20" i="23"/>
  <c r="F21" i="26" l="1"/>
  <c r="H56" i="23"/>
  <c r="H55" i="23" s="1"/>
  <c r="H21" i="23"/>
  <c r="F23" i="26" l="1"/>
  <c r="G18" i="24"/>
  <c r="G27" i="24"/>
  <c r="H130" i="23"/>
  <c r="H129" i="23" s="1"/>
  <c r="H34" i="23" l="1"/>
  <c r="H33" i="23" s="1"/>
  <c r="H35" i="23"/>
  <c r="G26" i="24" l="1"/>
  <c r="G17" i="24" s="1"/>
  <c r="D17" i="25" l="1"/>
  <c r="G41" i="24" l="1"/>
  <c r="H52" i="23" l="1"/>
  <c r="H48" i="23" s="1"/>
  <c r="H121" i="23" l="1"/>
  <c r="H23" i="23" l="1"/>
  <c r="H22" i="23" s="1"/>
  <c r="H120" i="23"/>
  <c r="H19" i="23"/>
  <c r="H18" i="23" s="1"/>
  <c r="H17" i="23" s="1"/>
  <c r="H91" i="23"/>
  <c r="H54" i="23" l="1"/>
  <c r="H53" i="23" s="1"/>
  <c r="H81" i="23"/>
  <c r="H32" i="23"/>
  <c r="H16" i="23" s="1"/>
  <c r="H108" i="23"/>
  <c r="H110" i="23"/>
  <c r="H114" i="23"/>
  <c r="H79" i="23"/>
  <c r="H76" i="23" s="1"/>
  <c r="H107" i="23" l="1"/>
  <c r="H106" i="23" s="1"/>
  <c r="H105" i="23" s="1"/>
  <c r="H75" i="23"/>
  <c r="H74" i="23" s="1"/>
  <c r="F15" i="26"/>
  <c r="B11" i="24"/>
  <c r="G13" i="24"/>
  <c r="I13" i="24"/>
  <c r="K13" i="24"/>
  <c r="I41" i="24"/>
  <c r="K41" i="24"/>
  <c r="G42" i="24"/>
  <c r="I43" i="24"/>
  <c r="K43" i="24"/>
  <c r="B9" i="23"/>
  <c r="H11" i="23"/>
  <c r="I11" i="23"/>
  <c r="J11" i="23"/>
  <c r="H132" i="23"/>
  <c r="I42" i="24" l="1"/>
  <c r="K42" i="24"/>
  <c r="H15" i="23"/>
</calcChain>
</file>

<file path=xl/sharedStrings.xml><?xml version="1.0" encoding="utf-8"?>
<sst xmlns="http://schemas.openxmlformats.org/spreadsheetml/2006/main" count="907" uniqueCount="260">
  <si>
    <t>Приложение 1- доходы</t>
  </si>
  <si>
    <t>к проекту решения Совета депутатов</t>
  </si>
  <si>
    <t>в тыс. руб.</t>
  </si>
  <si>
    <t>Код БКД</t>
  </si>
  <si>
    <t>Наименование</t>
  </si>
  <si>
    <t>БКД
Код</t>
  </si>
  <si>
    <t>ЭД_БКД
Код</t>
  </si>
  <si>
    <t>Программы
Код</t>
  </si>
  <si>
    <t>КОСГУ
Код</t>
  </si>
  <si>
    <t>Код ЭД_БКД</t>
  </si>
  <si>
    <t>Код Программы</t>
  </si>
  <si>
    <t>Код ЭК</t>
  </si>
  <si>
    <t>Степаненское</t>
  </si>
  <si>
    <t>Узел Кезского района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</si>
  <si>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</si>
  <si>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</si>
  <si>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</si>
  <si>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</si>
  <si>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</si>
  <si>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</si>
  <si>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</si>
  <si>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</si>
  <si>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</si>
  <si>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</si>
  <si>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10500000</t>
  </si>
  <si>
    <t>НАЛОГИ НА СОВОКУПНЫЙ ДОХОД</t>
  </si>
  <si>
    <t>Единый сельскохозяйственный налог</t>
  </si>
  <si>
    <t>10600000</t>
  </si>
  <si>
    <t>НАЛОГИ НА ИМУЩЕСТВО</t>
  </si>
  <si>
    <t>10601030</t>
  </si>
  <si>
    <t>10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</si>
  <si>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</si>
  <si>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</si>
  <si>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</si>
  <si>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</si>
  <si>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ИТОГО ДОХОДОВ</t>
  </si>
  <si>
    <t>ДЕФИЦИТ</t>
  </si>
  <si>
    <t>БАЛАНС</t>
  </si>
  <si>
    <t>к решению Совета депутатов</t>
  </si>
  <si>
    <t>Название</t>
  </si>
  <si>
    <t>Название
Формируется автоматически</t>
  </si>
  <si>
    <t/>
  </si>
  <si>
    <t>Итого</t>
  </si>
  <si>
    <t>Всего расходов</t>
  </si>
  <si>
    <t>Сумма</t>
  </si>
  <si>
    <t>Целевая статья</t>
  </si>
  <si>
    <t>Вид расходов</t>
  </si>
  <si>
    <t>ВР
Код</t>
  </si>
  <si>
    <t>Код ВР</t>
  </si>
  <si>
    <t>441</t>
  </si>
  <si>
    <t>121</t>
  </si>
  <si>
    <t>244</t>
  </si>
  <si>
    <t>852</t>
  </si>
  <si>
    <t>Осуществление первичного воинского учёта на территориях, где отсутствуют военные комиссариаты</t>
  </si>
  <si>
    <t>тыс.руб.</t>
  </si>
  <si>
    <t>Код бюджетной классификации</t>
  </si>
  <si>
    <t>441 01 00 00 00 00 0000 000</t>
  </si>
  <si>
    <t>Источники внутреннего финансирования дефицитов бюджетов</t>
  </si>
  <si>
    <t>441 01 05 00 00 00 0000 000</t>
  </si>
  <si>
    <t>Изменение остатков средств на счетах по учету средств бюджета</t>
  </si>
  <si>
    <t>441 01 05 02 01 10 0000 510</t>
  </si>
  <si>
    <t>Увеличение прочих остатков денежных средств бюджета</t>
  </si>
  <si>
    <t>441 01 05 02 01 10 0000 610</t>
  </si>
  <si>
    <t>Уменьшение прочих остатков денежных средств бюджетов поселений</t>
  </si>
  <si>
    <t>441 01 06 00 00 00 0000 000</t>
  </si>
  <si>
    <t>Иные источники внутреннего финансирования дефицитов бюджетов</t>
  </si>
  <si>
    <t>441 01 06 06 00 10 0000 710</t>
  </si>
  <si>
    <t>Привлечение прочих источников внутреннего финансирования дефицита бюджетов поселений</t>
  </si>
  <si>
    <t>10102010</t>
  </si>
  <si>
    <t>№ п/п</t>
  </si>
  <si>
    <t>Непрограммные направления деятельности</t>
  </si>
  <si>
    <t>Аппарат органов местного самоуправления</t>
  </si>
  <si>
    <t>Уплата прочих налогов, сборов</t>
  </si>
  <si>
    <t>Капитальный ремонт, ремонт и содержание автомобильных дорог общего пользования местного значения</t>
  </si>
  <si>
    <t>(тыс.руб.)</t>
  </si>
  <si>
    <t>Источники образования</t>
  </si>
  <si>
    <t>Всего доходов</t>
  </si>
  <si>
    <t>Расходы</t>
  </si>
  <si>
    <t>Ремонт и содержание автомобильных дорог общего пользования регионального и межмуниципального значения</t>
  </si>
  <si>
    <t>10503010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</si>
  <si>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</si>
  <si>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</si>
  <si>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</si>
  <si>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</si>
  <si>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</si>
  <si>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</si>
  <si>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9900000000</t>
  </si>
  <si>
    <t>9900051180</t>
  </si>
  <si>
    <t>Фонд оплаты труда государственных (муниципальных) органов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</si>
  <si>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</si>
  <si>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</si>
  <si>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Глава муниципального образования</t>
  </si>
  <si>
    <t>9900060010</t>
  </si>
  <si>
    <t>9900060030</t>
  </si>
  <si>
    <t>9900062510</t>
  </si>
  <si>
    <t>Освещение автомобильных дорог общего пользования</t>
  </si>
  <si>
    <t>9900062530</t>
  </si>
  <si>
    <t>тыс. руб.</t>
  </si>
  <si>
    <t>Глава</t>
  </si>
  <si>
    <t>Раздел</t>
  </si>
  <si>
    <t>Подраздел</t>
  </si>
  <si>
    <t>Ведомства
Код</t>
  </si>
  <si>
    <t>Формула
Раздел</t>
  </si>
  <si>
    <t>Формула
Подраздел</t>
  </si>
  <si>
    <t>Формула
Целевая программа</t>
  </si>
  <si>
    <t>Код Ведомства</t>
  </si>
  <si>
    <t>Целевая программа</t>
  </si>
  <si>
    <t>Все администраторы</t>
  </si>
  <si>
    <t>Администрация муниципального образования «Степаненское»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</si>
  <si>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</si>
  <si>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</si>
  <si>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</si>
  <si>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</si>
  <si>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</si>
  <si>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Национальная оборона</t>
  </si>
  <si>
    <t>Мобилизационная и вневойсковая подготовка</t>
  </si>
  <si>
    <t>03</t>
  </si>
  <si>
    <t>Национальная экономика</t>
  </si>
  <si>
    <t>09</t>
  </si>
  <si>
    <t>Приложение № 13</t>
  </si>
  <si>
    <t>20215001</t>
  </si>
  <si>
    <t>20235118</t>
  </si>
  <si>
    <t>20240014</t>
  </si>
  <si>
    <t>Дотации бюджетам сельских поселений на выравнивание бюджетной обеспеченности</t>
  </si>
  <si>
    <t>2020 год</t>
  </si>
  <si>
    <t>Уплата иных платежей</t>
  </si>
  <si>
    <t>853</t>
  </si>
  <si>
    <t>Приложение № 7</t>
  </si>
  <si>
    <t>Прочая закупка товаров, работ и услуг</t>
  </si>
  <si>
    <t>Национальная безопасность и правоохранительная деятельность</t>
  </si>
  <si>
    <t>Обеспечение пожарной безопасности</t>
  </si>
  <si>
    <t>9900061910</t>
  </si>
  <si>
    <t>Дорожное хозяйство (дорожные фонды)</t>
  </si>
  <si>
    <t>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</si>
  <si>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</si>
  <si>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</si>
  <si>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</si>
  <si>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05</t>
  </si>
  <si>
    <t>Благоустройство</t>
  </si>
  <si>
    <t>Организация ритуальных услуг и содержание мест зарохонения</t>
  </si>
  <si>
    <t>9900062320</t>
  </si>
  <si>
    <t>Организация сбора и вывоза твердых бытовых отходов</t>
  </si>
  <si>
    <t>9900062340</t>
  </si>
  <si>
    <t>99000S8810</t>
  </si>
  <si>
    <t>Расходы за счет доходов от предпринимательской и иной приносящей доход деятельности</t>
  </si>
  <si>
    <t>9900062350</t>
  </si>
  <si>
    <t>08</t>
  </si>
  <si>
    <t>Мероприятия по содержанию памятников, обелисков, памятных знаков</t>
  </si>
  <si>
    <t>Другие вопросы в области культуры, кинематографии</t>
  </si>
  <si>
    <t>Культура и кинематография</t>
  </si>
  <si>
    <t>Реализация проектов инициативного бюджетирования в муниципальных образованиях в Кезском районе. на софинансирование которых предусмотрена субсидия из бюджета Удмуртской Республики</t>
  </si>
  <si>
    <t>247</t>
  </si>
  <si>
    <t>Закупка энергетических ресурсов</t>
  </si>
  <si>
    <t>"реализация мер по противопожарной защите объектов экономики,населенных пунктов"</t>
  </si>
  <si>
    <t>9900062720</t>
  </si>
  <si>
    <t>13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</si>
  <si>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</si>
  <si>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</si>
  <si>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</si>
  <si>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</si>
  <si>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Вариант: Кезский 2021;
Таблица: Проект 2021 (ПС);
Данные
%Узел Кезского района*Степаненское</t>
  </si>
  <si>
    <t>Вариант=Кезский 2021;
Табл=Проект 2021 (ПС);
МО=1300501;
БКД=00000000;
КОСГУ=000;
Программы=0000;
ЭД_БКД=00;
Балансировка бюджета=22;
Узлы=05;</t>
  </si>
  <si>
    <t>Вариант=Кезский 2021;
Табл=Проект 2021 (ПС);
МО=1300501;
БКД=00000000;
КОСГУ=000;
Программы=0000;
ЭД_БКД=00;
Балансировка бюджета=20;
Узлы=05;</t>
  </si>
  <si>
    <t>Вариант=Кезский 2021;
Табл=Проект 2021 (ПС);
МО=1300501;
БКД=00000000;
КОСГУ=000;
Программы=0000;
ЭД_БКД=00;
Балансировка бюджета=21;
Узлы=05;</t>
  </si>
  <si>
    <t>Вариант: Кезский 2021;
Таблица: Прогноз 2023 (ПС);
Данные
МО=1300501
ВР=000
ЦС=00000
Ведомства=000
ФКР=0000
Балансировка бюджета=20
Узлы=05</t>
  </si>
  <si>
    <t>Вариант: Кезский 2021;
Таблица: Прогноз 2023 (ПС);
Данные
МО=1300501
ВР=000
ЦС=00000
Ведомства=000
ФКР=0000
Балансировка бюджета=10
Узлы=05</t>
  </si>
  <si>
    <t>Вариант: Кезский 2021;
Таблица: Прогноз 2022 (ПС);
Данные
МО=1300501
ВР=000
ЦС=00000
Ведомства=000
ФКР=0000
Балансировка бюджета=20
Узлы=05</t>
  </si>
  <si>
    <t>Вариант: Кезский 2021;
Таблица: Прогноз 2022 (ПС);
Данные
МО=1300501
ВР=000
ЦС=00000
Ведомства=000
ФКР=0000
Балансировка бюджета=10
Узлы=05</t>
  </si>
  <si>
    <t xml:space="preserve">Вариант: Кезский 2021;
Таблица: Наименования доходов;
Наименования
</t>
  </si>
  <si>
    <t>Вариант=Кезский 2021;
Табл=Прогноз 2023 (ПС);
МО=1300501;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</si>
  <si>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МО=1300501;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</si>
  <si>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МО=1300501;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</si>
  <si>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МО=1300501;
ВР=000;
ЦС=00000;
Ведомства=000;
ФКР=0000;
Балансировка бюджета=10;
Узлы=05;
Муниципальные программы=00000;</t>
  </si>
  <si>
    <t>Вариант=Кезский 2021;
Табл=Проект 2021 (ПС);
МО=1300501;
ВР=000;
ЦС=00000;
Ведомства=000;
ФКР=0000;
Балансировка бюджета=20;
Узлы=05;
Муниципальные программы=00000;</t>
  </si>
  <si>
    <t>Вариант=Кезский 2021;
Табл=Проект 2021 (ПС);
МО=1300501;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</si>
  <si>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</si>
  <si>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Источники финансирования дефицита бюджета муниципального образования "Степаненское" на 2021 год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</si>
  <si>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</si>
  <si>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Объем бюджетных асcигнований дорожного фонда муниципального образования "Степаненское" на 2021 год</t>
  </si>
  <si>
    <t>99000S6290</t>
  </si>
  <si>
    <t>Софинансирование</t>
  </si>
  <si>
    <t>9900060090</t>
  </si>
  <si>
    <t xml:space="preserve">Оценка недвижимости </t>
  </si>
  <si>
    <t>Оценка недвижимости</t>
  </si>
  <si>
    <t>06</t>
  </si>
  <si>
    <t>9900062400</t>
  </si>
  <si>
    <t>Другие вопросы в области охраны окружающей среды</t>
  </si>
  <si>
    <t>Софинансирование на содержание автомобильных дорог</t>
  </si>
  <si>
    <t>Иные расходы</t>
  </si>
  <si>
    <t>122</t>
  </si>
  <si>
    <t>Средства самообложения граждан,зачисляемые в бюджет поселения</t>
  </si>
  <si>
    <t>99000G2330</t>
  </si>
  <si>
    <t>11700000</t>
  </si>
  <si>
    <t>ПРОЧИЕ НЕНАЛОГОВЫЕ ДОХОДЫ</t>
  </si>
  <si>
    <t>11714030</t>
  </si>
  <si>
    <t>Средства самообложения граждан, зачисляемые в бюджеты сельских поселений</t>
  </si>
  <si>
    <t>20249999</t>
  </si>
  <si>
    <t>Сельское хозяйство и рыболовство</t>
  </si>
  <si>
    <t>11705050</t>
  </si>
  <si>
    <t>0300</t>
  </si>
  <si>
    <t>180</t>
  </si>
  <si>
    <t>0400</t>
  </si>
  <si>
    <t>Прочие неналоговые доходы бюджетов сельских поселений (добровольные пожертвования  физических лиц населения)</t>
  </si>
  <si>
    <t>Прочие неналоговые доходы бюджетов сельских поселений (добровольные пожертвования  юридических лиц )</t>
  </si>
  <si>
    <t>Реализация проектов инициативного бюджетирования в муниципальных образованиях в Кезском районе. на софинансирование которых предусмотрена  населением</t>
  </si>
  <si>
    <t>99000S8813</t>
  </si>
  <si>
    <t>Реализация проектов инициативного бюджетирования в муниципальных образованиях в Кезском районе. на софинансирование которых предусмотрена  спонсорами</t>
  </si>
  <si>
    <t>99000S8814</t>
  </si>
  <si>
    <t>Инициативное бюджетирование</t>
  </si>
  <si>
    <t>иные закупки товаров, работ и услуг для обеспечения государственных нужд</t>
  </si>
  <si>
    <t>Софинансирование на проведение кадастровых работ по образованию земельных участков</t>
  </si>
  <si>
    <t>99000S6610</t>
  </si>
  <si>
    <t>Кадастровые работы</t>
  </si>
  <si>
    <t>Комплексное развитие территорий</t>
  </si>
  <si>
    <t>99ж00L5769</t>
  </si>
  <si>
    <t>9900008810</t>
  </si>
  <si>
    <t>Комплексное развитие с/х территорий</t>
  </si>
  <si>
    <t>Самообложение граждан</t>
  </si>
  <si>
    <t>20229999</t>
  </si>
  <si>
    <t>0101</t>
  </si>
  <si>
    <t>Прочие субсидии бюджетам сельских поселений</t>
  </si>
  <si>
    <t>0116</t>
  </si>
  <si>
    <t xml:space="preserve">Субсидии на решение вопросов местного значения , осуществляемое с участием средств самообложения </t>
  </si>
  <si>
    <t>0012</t>
  </si>
  <si>
    <t xml:space="preserve">Субсидия на проведение кадастровых работ по образованию земельных участков , выделяемых в счет земельных долей , находящихся в муниципальной собственности , из земель с/х назначения </t>
  </si>
  <si>
    <t>20215002</t>
  </si>
  <si>
    <t>Дотации бюджетам сельских поселений на поддержку мер по обеспечению сбалансированности бюджетов</t>
  </si>
  <si>
    <t>20225576</t>
  </si>
  <si>
    <t>Субсидии бюджетам сельских на обеспечение комплексного развития с/х территорий</t>
  </si>
  <si>
    <t>Софинасирование</t>
  </si>
  <si>
    <t xml:space="preserve">Реализация мероприятия по предотвращению распространения борщевика Сосновского </t>
  </si>
  <si>
    <t>9900000250</t>
  </si>
  <si>
    <t>990000000</t>
  </si>
  <si>
    <t>Субсидия с участием средств самообложения</t>
  </si>
  <si>
    <t>9900008220</t>
  </si>
  <si>
    <t>9900006610</t>
  </si>
  <si>
    <t xml:space="preserve">Субсидия на проведение кадастровых работ </t>
  </si>
  <si>
    <t>9900008811</t>
  </si>
  <si>
    <t>99000S88М1</t>
  </si>
  <si>
    <t>99000S88Н1</t>
  </si>
  <si>
    <t>99000S88С1</t>
  </si>
  <si>
    <t>99000S0250</t>
  </si>
  <si>
    <t xml:space="preserve">Уплата штрафа налога на имущество </t>
  </si>
  <si>
    <t>9900066620</t>
  </si>
  <si>
    <t xml:space="preserve">Расходы на предоставление грантов </t>
  </si>
  <si>
    <t>9900005580</t>
  </si>
  <si>
    <t>99ж00L576F</t>
  </si>
  <si>
    <t>9900004220</t>
  </si>
  <si>
    <t>Прочие межбюджетные трансферты ,передаваемые бюджетам поселений</t>
  </si>
  <si>
    <t>Приложение 1-доходы</t>
  </si>
  <si>
    <t>муниципального обазования</t>
  </si>
  <si>
    <t>"Муниципальный округ Кезский район</t>
  </si>
  <si>
    <t>Удмуртской Республики"</t>
  </si>
  <si>
    <t>от 17.11.2021 № 72</t>
  </si>
  <si>
    <t>Приложение № 2</t>
  </si>
  <si>
    <t>к решению  Совета депутатов</t>
  </si>
  <si>
    <t xml:space="preserve">муниципального образования </t>
  </si>
  <si>
    <t xml:space="preserve">муниципального обазования </t>
  </si>
  <si>
    <t>"Удмуртской Республики"</t>
  </si>
  <si>
    <t>от  17.11.2021 №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</si>
</sst>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6" fillId="0" borderId="0"/>
    <xf numFmtId="0" fontId="16" fillId="0" borderId="0"/>
    <xf numFmtId="0" fontId="12" fillId="0" borderId="0"/>
    <xf numFmtId="0" fontId="17" fillId="0" borderId="0"/>
    <xf numFmtId="0" fontId="18" fillId="0" borderId="0"/>
    <xf numFmtId="0" fontId="2" fillId="0" borderId="0"/>
    <xf numFmtId="0" fontId="1" fillId="0" borderId="0"/>
    <xf numFmtId="0" fontId="20" fillId="0" borderId="0"/>
    <xf numFmtId="0" fontId="1" fillId="0" borderId="0"/>
    <xf numFmtId="0" fontId="12" fillId="0" borderId="0"/>
  </cellStyleXfs>
  <cellXfs count="113">
    <xf numFmtId="0" fontId="0" fillId="0" borderId="0" xfId="0"/>
    <xf numFmtId="0" fontId="13" fillId="0" borderId="0" xfId="0" applyFont="1"/>
    <xf numFmtId="0" fontId="13" fillId="0" borderId="2" xfId="0" applyFont="1" applyBorder="1"/>
    <xf numFmtId="0" fontId="13" fillId="0" borderId="2" xfId="0" applyFont="1" applyBorder="1" applyAlignment="1">
      <alignment wrapText="1"/>
    </xf>
    <xf numFmtId="0" fontId="10" fillId="0" borderId="2" xfId="0" applyFont="1" applyBorder="1"/>
    <xf numFmtId="0" fontId="13" fillId="0" borderId="4" xfId="0" applyFont="1" applyBorder="1" applyAlignment="1"/>
    <xf numFmtId="0" fontId="13" fillId="0" borderId="3" xfId="0" applyFont="1" applyBorder="1" applyAlignment="1"/>
    <xf numFmtId="0" fontId="10" fillId="0" borderId="3" xfId="0" applyFont="1" applyBorder="1"/>
    <xf numFmtId="0" fontId="0" fillId="0" borderId="0" xfId="0" applyAlignment="1">
      <alignment horizontal="right"/>
    </xf>
    <xf numFmtId="0" fontId="15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15" fillId="0" borderId="2" xfId="0" applyFont="1" applyBorder="1"/>
    <xf numFmtId="0" fontId="15" fillId="0" borderId="2" xfId="0" applyFont="1" applyBorder="1" applyAlignment="1">
      <alignment horizontal="center" vertical="center"/>
    </xf>
    <xf numFmtId="0" fontId="19" fillId="0" borderId="0" xfId="7" applyFont="1"/>
    <xf numFmtId="0" fontId="19" fillId="0" borderId="0" xfId="7" applyFont="1" applyFill="1"/>
    <xf numFmtId="49" fontId="19" fillId="0" borderId="0" xfId="7" applyNumberFormat="1" applyFont="1" applyAlignment="1">
      <alignment horizontal="center"/>
    </xf>
    <xf numFmtId="49" fontId="19" fillId="0" borderId="0" xfId="7" applyNumberFormat="1" applyFont="1"/>
    <xf numFmtId="0" fontId="9" fillId="0" borderId="1" xfId="7" applyFont="1" applyFill="1" applyBorder="1" applyAlignment="1">
      <alignment shrinkToFit="1"/>
    </xf>
    <xf numFmtId="0" fontId="9" fillId="0" borderId="1" xfId="7" applyFont="1" applyBorder="1" applyAlignment="1">
      <alignment shrinkToFit="1"/>
    </xf>
    <xf numFmtId="0" fontId="3" fillId="0" borderId="0" xfId="7" applyFont="1" applyAlignment="1">
      <alignment wrapText="1"/>
    </xf>
    <xf numFmtId="0" fontId="10" fillId="0" borderId="1" xfId="7" quotePrefix="1" applyFont="1" applyFill="1" applyBorder="1" applyAlignment="1">
      <alignment shrinkToFit="1"/>
    </xf>
    <xf numFmtId="49" fontId="10" fillId="0" borderId="1" xfId="7" quotePrefix="1" applyNumberFormat="1" applyFont="1" applyBorder="1" applyAlignment="1">
      <alignment horizontal="center" wrapText="1"/>
    </xf>
    <xf numFmtId="49" fontId="4" fillId="0" borderId="1" xfId="7" quotePrefix="1" applyNumberFormat="1" applyFont="1" applyBorder="1" applyAlignment="1">
      <alignment wrapText="1"/>
    </xf>
    <xf numFmtId="0" fontId="9" fillId="0" borderId="0" xfId="7" applyFont="1" applyAlignment="1">
      <alignment wrapText="1"/>
    </xf>
    <xf numFmtId="0" fontId="8" fillId="0" borderId="1" xfId="7" quotePrefix="1" applyFont="1" applyFill="1" applyBorder="1" applyAlignment="1">
      <alignment shrinkToFit="1"/>
    </xf>
    <xf numFmtId="49" fontId="8" fillId="0" borderId="1" xfId="7" quotePrefix="1" applyNumberFormat="1" applyFont="1" applyBorder="1" applyAlignment="1">
      <alignment horizontal="center" wrapText="1"/>
    </xf>
    <xf numFmtId="49" fontId="11" fillId="0" borderId="1" xfId="7" quotePrefix="1" applyNumberFormat="1" applyFont="1" applyBorder="1" applyAlignment="1">
      <alignment wrapText="1"/>
    </xf>
    <xf numFmtId="0" fontId="8" fillId="0" borderId="0" xfId="7" quotePrefix="1" applyFont="1" applyFill="1" applyAlignment="1">
      <alignment wrapText="1"/>
    </xf>
    <xf numFmtId="0" fontId="8" fillId="0" borderId="0" xfId="7" quotePrefix="1" applyFont="1" applyAlignment="1">
      <alignment wrapText="1"/>
    </xf>
    <xf numFmtId="49" fontId="9" fillId="0" borderId="0" xfId="7" quotePrefix="1" applyNumberFormat="1" applyFont="1" applyAlignment="1">
      <alignment horizontal="center" wrapText="1"/>
    </xf>
    <xf numFmtId="49" fontId="9" fillId="0" borderId="0" xfId="7" quotePrefix="1" applyNumberFormat="1" applyFont="1" applyAlignment="1">
      <alignment wrapText="1"/>
    </xf>
    <xf numFmtId="0" fontId="7" fillId="0" borderId="0" xfId="7" applyFont="1" applyAlignment="1">
      <alignment wrapText="1"/>
    </xf>
    <xf numFmtId="0" fontId="7" fillId="0" borderId="0" xfId="7" quotePrefix="1" applyFont="1" applyFill="1" applyAlignment="1">
      <alignment horizontal="center" wrapText="1"/>
    </xf>
    <xf numFmtId="49" fontId="7" fillId="0" borderId="0" xfId="7" quotePrefix="1" applyNumberFormat="1" applyFont="1" applyAlignment="1">
      <alignment horizontal="center" wrapText="1"/>
    </xf>
    <xf numFmtId="49" fontId="7" fillId="0" borderId="0" xfId="7" quotePrefix="1" applyNumberFormat="1" applyFont="1" applyAlignment="1">
      <alignment wrapText="1"/>
    </xf>
    <xf numFmtId="0" fontId="10" fillId="0" borderId="2" xfId="7" applyFont="1" applyFill="1" applyBorder="1" applyAlignment="1">
      <alignment horizontal="center" vertical="center" wrapText="1"/>
    </xf>
    <xf numFmtId="49" fontId="10" fillId="0" borderId="2" xfId="7" applyNumberFormat="1" applyFont="1" applyBorder="1" applyAlignment="1">
      <alignment horizontal="center" vertical="center" textRotation="90" wrapText="1"/>
    </xf>
    <xf numFmtId="49" fontId="10" fillId="0" borderId="2" xfId="7" applyNumberFormat="1" applyFont="1" applyBorder="1" applyAlignment="1">
      <alignment horizontal="center" vertical="center" wrapText="1"/>
    </xf>
    <xf numFmtId="0" fontId="10" fillId="0" borderId="2" xfId="7" applyFont="1" applyBorder="1" applyAlignment="1">
      <alignment horizontal="center" vertical="center" textRotation="90" wrapText="1"/>
    </xf>
    <xf numFmtId="0" fontId="19" fillId="0" borderId="0" xfId="7" applyFont="1" applyFill="1" applyAlignment="1">
      <alignment horizontal="right"/>
    </xf>
    <xf numFmtId="49" fontId="19" fillId="0" borderId="0" xfId="7" applyNumberFormat="1" applyFont="1" applyFill="1" applyAlignment="1">
      <alignment horizontal="center"/>
    </xf>
    <xf numFmtId="0" fontId="5" fillId="0" borderId="0" xfId="7" applyNumberFormat="1" applyFont="1" applyAlignment="1">
      <alignment vertical="center" wrapText="1"/>
    </xf>
    <xf numFmtId="0" fontId="3" fillId="0" borderId="0" xfId="7" applyFont="1" applyAlignment="1">
      <alignment horizontal="right"/>
    </xf>
    <xf numFmtId="0" fontId="20" fillId="0" borderId="0" xfId="8"/>
    <xf numFmtId="0" fontId="20" fillId="0" borderId="0" xfId="8" applyFill="1"/>
    <xf numFmtId="49" fontId="20" fillId="0" borderId="0" xfId="8" applyNumberFormat="1"/>
    <xf numFmtId="0" fontId="6" fillId="0" borderId="1" xfId="8" applyFont="1" applyFill="1" applyBorder="1" applyAlignment="1">
      <alignment shrinkToFit="1"/>
    </xf>
    <xf numFmtId="0" fontId="6" fillId="0" borderId="1" xfId="8" applyFont="1" applyBorder="1" applyAlignment="1">
      <alignment shrinkToFit="1"/>
    </xf>
    <xf numFmtId="0" fontId="6" fillId="0" borderId="1" xfId="8" applyFont="1" applyBorder="1"/>
    <xf numFmtId="0" fontId="3" fillId="0" borderId="1" xfId="8" applyNumberFormat="1" applyFont="1" applyBorder="1" applyAlignment="1">
      <alignment shrinkToFit="1"/>
    </xf>
    <xf numFmtId="0" fontId="3" fillId="0" borderId="1" xfId="8" applyNumberFormat="1" applyFont="1" applyBorder="1" applyAlignment="1">
      <alignment wrapText="1"/>
    </xf>
    <xf numFmtId="49" fontId="3" fillId="0" borderId="1" xfId="8" applyNumberFormat="1" applyFont="1" applyBorder="1"/>
    <xf numFmtId="0" fontId="8" fillId="0" borderId="0" xfId="8" applyFont="1"/>
    <xf numFmtId="0" fontId="8" fillId="0" borderId="0" xfId="8" applyFont="1" applyFill="1"/>
    <xf numFmtId="0" fontId="9" fillId="0" borderId="1" xfId="8" applyNumberFormat="1" applyFont="1" applyBorder="1" applyAlignment="1">
      <alignment shrinkToFit="1"/>
    </xf>
    <xf numFmtId="0" fontId="9" fillId="0" borderId="1" xfId="8" applyNumberFormat="1" applyFont="1" applyBorder="1" applyAlignment="1">
      <alignment wrapText="1"/>
    </xf>
    <xf numFmtId="49" fontId="9" fillId="0" borderId="1" xfId="8" applyNumberFormat="1" applyFont="1" applyBorder="1"/>
    <xf numFmtId="49" fontId="9" fillId="0" borderId="1" xfId="8" applyNumberFormat="1" applyFont="1" applyBorder="1" applyAlignment="1">
      <alignment shrinkToFit="1"/>
    </xf>
    <xf numFmtId="49" fontId="9" fillId="0" borderId="5" xfId="8" applyNumberFormat="1" applyFont="1" applyBorder="1" applyAlignment="1">
      <alignment shrinkToFit="1"/>
    </xf>
    <xf numFmtId="0" fontId="20" fillId="0" borderId="0" xfId="8" quotePrefix="1" applyFill="1" applyAlignment="1">
      <alignment wrapText="1"/>
    </xf>
    <xf numFmtId="0" fontId="8" fillId="0" borderId="0" xfId="8" quotePrefix="1" applyFont="1" applyFill="1" applyAlignment="1">
      <alignment wrapText="1"/>
    </xf>
    <xf numFmtId="0" fontId="8" fillId="0" borderId="0" xfId="8" quotePrefix="1" applyFont="1" applyAlignment="1">
      <alignment wrapText="1"/>
    </xf>
    <xf numFmtId="49" fontId="8" fillId="0" borderId="0" xfId="8" quotePrefix="1" applyNumberFormat="1" applyFont="1" applyAlignment="1">
      <alignment wrapText="1"/>
    </xf>
    <xf numFmtId="0" fontId="14" fillId="0" borderId="0" xfId="8" quotePrefix="1" applyFont="1" applyFill="1" applyAlignment="1">
      <alignment wrapText="1"/>
    </xf>
    <xf numFmtId="0" fontId="14" fillId="0" borderId="0" xfId="8" quotePrefix="1" applyFont="1" applyAlignment="1">
      <alignment wrapText="1"/>
    </xf>
    <xf numFmtId="49" fontId="14" fillId="0" borderId="0" xfId="8" quotePrefix="1" applyNumberFormat="1" applyFont="1" applyAlignment="1">
      <alignment wrapText="1"/>
    </xf>
    <xf numFmtId="0" fontId="6" fillId="0" borderId="2" xfId="8" applyFont="1" applyFill="1" applyBorder="1" applyAlignment="1">
      <alignment horizontal="center" vertical="center"/>
    </xf>
    <xf numFmtId="0" fontId="6" fillId="0" borderId="2" xfId="8" applyFont="1" applyBorder="1" applyAlignment="1">
      <alignment horizontal="center" vertical="center" wrapText="1"/>
    </xf>
    <xf numFmtId="0" fontId="6" fillId="0" borderId="2" xfId="8" applyFont="1" applyBorder="1" applyAlignment="1">
      <alignment horizontal="center" vertical="center"/>
    </xf>
    <xf numFmtId="0" fontId="20" fillId="0" borderId="0" xfId="8" applyAlignment="1">
      <alignment horizontal="right"/>
    </xf>
    <xf numFmtId="0" fontId="20" fillId="0" borderId="0" xfId="8" applyFill="1" applyAlignment="1">
      <alignment horizontal="right"/>
    </xf>
    <xf numFmtId="0" fontId="21" fillId="0" borderId="0" xfId="8" applyFont="1" applyBorder="1" applyAlignment="1">
      <alignment horizontal="right"/>
    </xf>
    <xf numFmtId="0" fontId="21" fillId="0" borderId="0" xfId="8" applyFont="1" applyFill="1" applyBorder="1" applyAlignment="1">
      <alignment horizontal="right"/>
    </xf>
    <xf numFmtId="0" fontId="22" fillId="0" borderId="0" xfId="8" applyFont="1" applyBorder="1" applyAlignment="1">
      <alignment wrapText="1"/>
    </xf>
    <xf numFmtId="49" fontId="21" fillId="0" borderId="0" xfId="8" applyNumberFormat="1" applyFont="1" applyBorder="1"/>
    <xf numFmtId="49" fontId="9" fillId="0" borderId="5" xfId="8" applyNumberFormat="1" applyFont="1" applyBorder="1"/>
    <xf numFmtId="49" fontId="9" fillId="0" borderId="6" xfId="8" applyNumberFormat="1" applyFont="1" applyBorder="1"/>
    <xf numFmtId="49" fontId="9" fillId="0" borderId="7" xfId="8" applyNumberFormat="1" applyFont="1" applyBorder="1"/>
    <xf numFmtId="164" fontId="11" fillId="0" borderId="1" xfId="8" applyNumberFormat="1" applyFont="1" applyBorder="1" applyAlignment="1">
      <alignment wrapText="1"/>
    </xf>
    <xf numFmtId="49" fontId="3" fillId="0" borderId="5" xfId="8" applyNumberFormat="1" applyFont="1" applyBorder="1"/>
    <xf numFmtId="49" fontId="3" fillId="0" borderId="6" xfId="8" applyNumberFormat="1" applyFont="1" applyBorder="1"/>
    <xf numFmtId="49" fontId="3" fillId="0" borderId="7" xfId="8" applyNumberFormat="1" applyFont="1" applyBorder="1"/>
    <xf numFmtId="164" fontId="4" fillId="0" borderId="1" xfId="8" applyNumberFormat="1" applyFont="1" applyBorder="1" applyAlignment="1">
      <alignment wrapText="1"/>
    </xf>
    <xf numFmtId="49" fontId="3" fillId="0" borderId="0" xfId="0" applyNumberFormat="1" applyFont="1" applyBorder="1"/>
    <xf numFmtId="0" fontId="23" fillId="0" borderId="0" xfId="0" applyFont="1" applyBorder="1" applyAlignment="1">
      <alignment wrapText="1"/>
    </xf>
    <xf numFmtId="0" fontId="23" fillId="0" borderId="0" xfId="0" applyFont="1" applyFill="1" applyBorder="1" applyAlignment="1">
      <alignment horizontal="right"/>
    </xf>
    <xf numFmtId="0" fontId="0" fillId="0" borderId="0" xfId="0" applyFill="1"/>
    <xf numFmtId="0" fontId="3" fillId="0" borderId="0" xfId="0" applyNumberFormat="1" applyFont="1" applyAlignment="1">
      <alignment horizontal="right"/>
    </xf>
    <xf numFmtId="0" fontId="5" fillId="0" borderId="0" xfId="8" applyNumberFormat="1" applyFont="1" applyAlignment="1">
      <alignment horizontal="center" vertical="center" wrapText="1"/>
    </xf>
    <xf numFmtId="49" fontId="6" fillId="0" borderId="1" xfId="8" applyNumberFormat="1" applyFont="1" applyBorder="1" applyAlignment="1">
      <alignment horizontal="center"/>
    </xf>
    <xf numFmtId="49" fontId="6" fillId="0" borderId="2" xfId="8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wrapText="1"/>
    </xf>
    <xf numFmtId="0" fontId="23" fillId="0" borderId="0" xfId="0" applyFont="1" applyBorder="1" applyAlignment="1">
      <alignment horizontal="right" wrapText="1"/>
    </xf>
    <xf numFmtId="0" fontId="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center"/>
    </xf>
    <xf numFmtId="0" fontId="5" fillId="0" borderId="0" xfId="7" applyNumberFormat="1" applyFont="1" applyAlignment="1">
      <alignment horizontal="center" vertical="center" wrapText="1"/>
    </xf>
    <xf numFmtId="49" fontId="9" fillId="0" borderId="5" xfId="7" applyNumberFormat="1" applyFont="1" applyBorder="1" applyAlignment="1"/>
    <xf numFmtId="49" fontId="9" fillId="0" borderId="6" xfId="7" applyNumberFormat="1" applyFont="1" applyBorder="1" applyAlignment="1"/>
    <xf numFmtId="49" fontId="9" fillId="0" borderId="7" xfId="7" applyNumberFormat="1" applyFont="1" applyBorder="1" applyAlignment="1"/>
    <xf numFmtId="49" fontId="11" fillId="0" borderId="5" xfId="7" applyNumberFormat="1" applyFont="1" applyBorder="1" applyAlignment="1">
      <alignment wrapText="1"/>
    </xf>
    <xf numFmtId="49" fontId="11" fillId="0" borderId="6" xfId="7" applyNumberFormat="1" applyFont="1" applyBorder="1" applyAlignment="1">
      <alignment wrapText="1"/>
    </xf>
    <xf numFmtId="49" fontId="11" fillId="0" borderId="7" xfId="7" applyNumberFormat="1" applyFont="1" applyBorder="1" applyAlignment="1">
      <alignment wrapText="1"/>
    </xf>
    <xf numFmtId="0" fontId="3" fillId="0" borderId="0" xfId="10" applyFont="1" applyFill="1" applyBorder="1" applyAlignment="1">
      <alignment horizontal="right"/>
    </xf>
    <xf numFmtId="0" fontId="3" fillId="0" borderId="0" xfId="10" applyFont="1" applyFill="1" applyAlignment="1">
      <alignment horizontal="right"/>
    </xf>
    <xf numFmtId="0" fontId="3" fillId="0" borderId="0" xfId="0" applyNumberFormat="1" applyFont="1" applyAlignment="1">
      <alignment horizontal="right"/>
    </xf>
    <xf numFmtId="0" fontId="15" fillId="0" borderId="2" xfId="0" applyFont="1" applyBorder="1" applyAlignment="1">
      <alignment horizontal="center" vertical="center"/>
    </xf>
  </cellXfs>
  <cellStyles count="11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8"/>
    <cellStyle name="Обычный 8" xfId="9"/>
    <cellStyle name="Обычный 9" xfId="7"/>
    <cellStyle name="Обычный_Лист1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3"/>
  <sheetViews>
    <sheetView view="pageBreakPreview" topLeftCell="A2" zoomScale="60" zoomScaleNormal="100" workbookViewId="0">
      <selection activeCell="F8" sqref="F8:G8"/>
    </sheetView>
  </sheetViews>
  <sheetFormatPr defaultRowHeight="12.75" x14ac:dyDescent="0.2"/>
  <cols>
    <col min="1" max="1" width="9.140625" style="45"/>
    <col min="2" max="2" width="10.140625" style="47" bestFit="1" customWidth="1"/>
    <col min="3" max="3" width="3.28515625" style="47" customWidth="1"/>
    <col min="4" max="4" width="5.5703125" style="47" bestFit="1" customWidth="1"/>
    <col min="5" max="5" width="4.85546875" style="47" bestFit="1" customWidth="1"/>
    <col min="6" max="6" width="47.85546875" style="45" customWidth="1"/>
    <col min="7" max="7" width="11.7109375" style="45" customWidth="1"/>
    <col min="8" max="12" width="11.7109375" style="46" hidden="1" customWidth="1"/>
    <col min="13" max="16384" width="9.140625" style="45"/>
  </cols>
  <sheetData>
    <row r="1" spans="2:12" ht="15" hidden="1" customHeight="1" x14ac:dyDescent="0.25">
      <c r="B1" s="53"/>
      <c r="C1" s="53"/>
      <c r="D1" s="53"/>
      <c r="E1" s="53"/>
      <c r="F1" s="52"/>
      <c r="G1" s="51"/>
      <c r="H1" s="51"/>
      <c r="I1" s="51"/>
      <c r="J1" s="51"/>
      <c r="K1" s="51"/>
    </row>
    <row r="2" spans="2:12" ht="15" x14ac:dyDescent="0.25">
      <c r="B2" s="76"/>
      <c r="C2" s="76"/>
      <c r="D2" s="76"/>
      <c r="E2" s="76"/>
      <c r="F2" s="75"/>
      <c r="H2" s="74"/>
      <c r="K2" s="73" t="s">
        <v>0</v>
      </c>
    </row>
    <row r="3" spans="2:12" customFormat="1" ht="15" x14ac:dyDescent="0.25">
      <c r="B3" s="85"/>
      <c r="C3" s="85"/>
      <c r="D3" s="85"/>
      <c r="E3" s="85"/>
      <c r="F3" s="93" t="s">
        <v>249</v>
      </c>
      <c r="G3" s="93"/>
    </row>
    <row r="4" spans="2:12" customFormat="1" ht="15.75" x14ac:dyDescent="0.25">
      <c r="B4" s="85"/>
      <c r="C4" s="85"/>
      <c r="D4" s="85"/>
      <c r="E4" s="85"/>
      <c r="F4" s="94" t="s">
        <v>38</v>
      </c>
      <c r="G4" s="94"/>
    </row>
    <row r="5" spans="2:12" customFormat="1" ht="15.75" x14ac:dyDescent="0.25">
      <c r="B5" s="85"/>
      <c r="C5" s="85"/>
      <c r="D5" s="85"/>
      <c r="E5" s="85"/>
      <c r="F5" s="86"/>
      <c r="G5" s="87" t="s">
        <v>250</v>
      </c>
    </row>
    <row r="6" spans="2:12" customFormat="1" ht="15.75" x14ac:dyDescent="0.25">
      <c r="B6" s="85"/>
      <c r="C6" s="85"/>
      <c r="D6" s="85"/>
      <c r="E6" s="85"/>
      <c r="F6" s="94" t="s">
        <v>251</v>
      </c>
      <c r="G6" s="94"/>
    </row>
    <row r="7" spans="2:12" customFormat="1" ht="15.75" x14ac:dyDescent="0.25">
      <c r="B7" s="85"/>
      <c r="C7" s="85"/>
      <c r="D7" s="85"/>
      <c r="E7" s="85"/>
      <c r="F7" s="94" t="s">
        <v>252</v>
      </c>
      <c r="G7" s="94"/>
    </row>
    <row r="8" spans="2:12" customFormat="1" ht="15.75" x14ac:dyDescent="0.25">
      <c r="B8" s="85"/>
      <c r="C8" s="85"/>
      <c r="D8" s="85"/>
      <c r="E8" s="85"/>
      <c r="F8" s="94" t="s">
        <v>253</v>
      </c>
      <c r="G8" s="94"/>
    </row>
    <row r="9" spans="2:12" ht="15" x14ac:dyDescent="0.25">
      <c r="B9" s="76"/>
      <c r="C9" s="76"/>
      <c r="D9" s="76"/>
      <c r="E9" s="76"/>
      <c r="F9" s="75"/>
      <c r="H9" s="74"/>
      <c r="K9" s="73" t="s">
        <v>1</v>
      </c>
    </row>
    <row r="11" spans="2:12" ht="33.75" customHeight="1" x14ac:dyDescent="0.2">
      <c r="B11" s="90" t="str">
        <f>"Доходы бюджета муниципального образования """&amp;G15&amp;""" "&amp;MID(H15,6,50)&amp;" Удмуртской Республики на "&amp;MID(H14,FIND("Проект",G14,1)+7,4)&amp;" год и плановый период "&amp;MID(I14,FIND("Прогноз",I14,1)+8,4)&amp;" и "&amp;MID(K14,FIND("Прогноз",K14,1)+8,4)&amp;" годов "</f>
        <v xml:space="preserve">Доходы бюджета муниципального образования "Степаненское" Кезского района Удмуртской Республики на 2021 год и плановый период 2022 и 2023 годов </v>
      </c>
      <c r="C11" s="90"/>
      <c r="D11" s="90"/>
      <c r="E11" s="90"/>
      <c r="F11" s="90"/>
      <c r="G11" s="90"/>
      <c r="H11" s="90"/>
      <c r="I11" s="90"/>
      <c r="J11" s="90"/>
      <c r="K11" s="90"/>
    </row>
    <row r="12" spans="2:12" x14ac:dyDescent="0.2">
      <c r="H12" s="72"/>
      <c r="K12" s="71" t="s">
        <v>2</v>
      </c>
    </row>
    <row r="13" spans="2:12" ht="33" customHeight="1" x14ac:dyDescent="0.2">
      <c r="B13" s="92" t="s">
        <v>3</v>
      </c>
      <c r="C13" s="92"/>
      <c r="D13" s="92"/>
      <c r="E13" s="92"/>
      <c r="F13" s="70" t="s">
        <v>4</v>
      </c>
      <c r="G13" s="69" t="str">
        <f>"Сумма на "&amp;MID(H14,FIND("Проект",H14,1)+7,4)&amp;" год"</f>
        <v>Сумма на 2021 год</v>
      </c>
      <c r="H13" s="68"/>
      <c r="I13" s="69" t="str">
        <f>"Сумма на "&amp;MID(J14,FIND("Прогноз",J14,1)+8,4)&amp;" год"</f>
        <v>Сумма на 2022 год</v>
      </c>
      <c r="J13" s="68"/>
      <c r="K13" s="69" t="str">
        <f>"Сумма на "&amp;MID(L14,FIND("Прогноз",L14,1)+8,4)&amp;" год"</f>
        <v>Сумма на 2023 год</v>
      </c>
      <c r="L13" s="68"/>
    </row>
    <row r="14" spans="2:12" ht="15" hidden="1" customHeight="1" x14ac:dyDescent="0.2">
      <c r="B14" s="67" t="s">
        <v>5</v>
      </c>
      <c r="C14" s="67" t="s">
        <v>6</v>
      </c>
      <c r="D14" s="67" t="s">
        <v>7</v>
      </c>
      <c r="E14" s="67" t="s">
        <v>8</v>
      </c>
      <c r="F14" s="66" t="s">
        <v>175</v>
      </c>
      <c r="G14" s="66" t="s">
        <v>174</v>
      </c>
      <c r="H14" s="65" t="s">
        <v>173</v>
      </c>
      <c r="I14" s="61" t="s">
        <v>172</v>
      </c>
      <c r="J14" s="61" t="s">
        <v>171</v>
      </c>
      <c r="K14" s="61" t="s">
        <v>170</v>
      </c>
      <c r="L14" s="61" t="s">
        <v>169</v>
      </c>
    </row>
    <row r="15" spans="2:12" ht="30" hidden="1" customHeight="1" x14ac:dyDescent="0.2">
      <c r="B15" s="64" t="s">
        <v>3</v>
      </c>
      <c r="C15" s="64" t="s">
        <v>9</v>
      </c>
      <c r="D15" s="64" t="s">
        <v>10</v>
      </c>
      <c r="E15" s="64" t="s">
        <v>11</v>
      </c>
      <c r="F15" s="63" t="s">
        <v>168</v>
      </c>
      <c r="G15" s="63" t="s">
        <v>12</v>
      </c>
      <c r="H15" s="62" t="s">
        <v>13</v>
      </c>
      <c r="I15" s="61" t="s">
        <v>167</v>
      </c>
      <c r="J15" s="61" t="s">
        <v>166</v>
      </c>
      <c r="K15" s="61" t="s">
        <v>165</v>
      </c>
      <c r="L15" s="61" t="s">
        <v>164</v>
      </c>
    </row>
    <row r="16" spans="2:12" s="54" customFormat="1" ht="16.5" hidden="1" customHeight="1" x14ac:dyDescent="0.2">
      <c r="B16" s="58" t="s">
        <v>14</v>
      </c>
      <c r="C16" s="58" t="s">
        <v>15</v>
      </c>
      <c r="D16" s="58" t="s">
        <v>16</v>
      </c>
      <c r="E16" s="58" t="s">
        <v>17</v>
      </c>
      <c r="F16" s="58"/>
      <c r="G16" s="60">
        <v>2790.1</v>
      </c>
      <c r="H16" s="59">
        <v>2790.1</v>
      </c>
      <c r="I16" s="60">
        <v>2768.1</v>
      </c>
      <c r="J16" s="59">
        <v>2768.1</v>
      </c>
      <c r="K16" s="60">
        <v>2825.7</v>
      </c>
      <c r="L16" s="59">
        <v>2825.7</v>
      </c>
    </row>
    <row r="17" spans="2:12" s="54" customFormat="1" ht="28.5" x14ac:dyDescent="0.2">
      <c r="B17" s="58" t="s">
        <v>18</v>
      </c>
      <c r="C17" s="58" t="s">
        <v>15</v>
      </c>
      <c r="D17" s="58" t="s">
        <v>16</v>
      </c>
      <c r="E17" s="58" t="s">
        <v>17</v>
      </c>
      <c r="F17" s="57" t="s">
        <v>19</v>
      </c>
      <c r="G17" s="56">
        <f>G18+G20+G22+G26</f>
        <v>592.29999999999995</v>
      </c>
      <c r="H17" s="56"/>
      <c r="I17" s="56">
        <v>324.39999999999998</v>
      </c>
      <c r="J17" s="56"/>
      <c r="K17" s="56">
        <v>333.3</v>
      </c>
      <c r="L17" s="55"/>
    </row>
    <row r="18" spans="2:12" s="54" customFormat="1" ht="14.25" x14ac:dyDescent="0.2">
      <c r="B18" s="58" t="s">
        <v>20</v>
      </c>
      <c r="C18" s="58" t="s">
        <v>15</v>
      </c>
      <c r="D18" s="58" t="s">
        <v>16</v>
      </c>
      <c r="E18" s="58" t="s">
        <v>17</v>
      </c>
      <c r="F18" s="57" t="s">
        <v>21</v>
      </c>
      <c r="G18" s="56">
        <f>G19</f>
        <v>123.09999999999991</v>
      </c>
      <c r="H18" s="56"/>
      <c r="I18" s="56">
        <v>127.4</v>
      </c>
      <c r="J18" s="56"/>
      <c r="K18" s="56">
        <v>136.30000000000001</v>
      </c>
      <c r="L18" s="55"/>
    </row>
    <row r="19" spans="2:12" ht="90" x14ac:dyDescent="0.25">
      <c r="B19" s="53" t="s">
        <v>68</v>
      </c>
      <c r="C19" s="53" t="s">
        <v>22</v>
      </c>
      <c r="D19" s="53" t="s">
        <v>16</v>
      </c>
      <c r="E19" s="53" t="s">
        <v>23</v>
      </c>
      <c r="F19" s="52" t="s">
        <v>134</v>
      </c>
      <c r="G19" s="51">
        <f>123.1+3005-3005</f>
        <v>123.09999999999991</v>
      </c>
      <c r="H19" s="51"/>
      <c r="I19" s="51">
        <v>127.4</v>
      </c>
      <c r="J19" s="51"/>
      <c r="K19" s="51">
        <v>136.30000000000001</v>
      </c>
    </row>
    <row r="20" spans="2:12" s="54" customFormat="1" ht="14.25" x14ac:dyDescent="0.2">
      <c r="B20" s="58" t="s">
        <v>24</v>
      </c>
      <c r="C20" s="58" t="s">
        <v>15</v>
      </c>
      <c r="D20" s="58" t="s">
        <v>16</v>
      </c>
      <c r="E20" s="58" t="s">
        <v>17</v>
      </c>
      <c r="F20" s="57" t="s">
        <v>25</v>
      </c>
      <c r="G20" s="56">
        <v>16</v>
      </c>
      <c r="H20" s="56"/>
      <c r="I20" s="56">
        <v>16</v>
      </c>
      <c r="J20" s="56"/>
      <c r="K20" s="56">
        <v>16</v>
      </c>
      <c r="L20" s="55"/>
    </row>
    <row r="21" spans="2:12" ht="15" x14ac:dyDescent="0.25">
      <c r="B21" s="53" t="s">
        <v>79</v>
      </c>
      <c r="C21" s="53" t="s">
        <v>22</v>
      </c>
      <c r="D21" s="53" t="s">
        <v>16</v>
      </c>
      <c r="E21" s="53" t="s">
        <v>23</v>
      </c>
      <c r="F21" s="52" t="s">
        <v>26</v>
      </c>
      <c r="G21" s="51">
        <v>16</v>
      </c>
      <c r="H21" s="51"/>
      <c r="I21" s="51">
        <v>16</v>
      </c>
      <c r="J21" s="51"/>
      <c r="K21" s="51">
        <v>16</v>
      </c>
    </row>
    <row r="22" spans="2:12" s="54" customFormat="1" ht="14.25" x14ac:dyDescent="0.2">
      <c r="B22" s="58" t="s">
        <v>27</v>
      </c>
      <c r="C22" s="58" t="s">
        <v>15</v>
      </c>
      <c r="D22" s="58" t="s">
        <v>16</v>
      </c>
      <c r="E22" s="58" t="s">
        <v>17</v>
      </c>
      <c r="F22" s="57" t="s">
        <v>28</v>
      </c>
      <c r="G22" s="56">
        <v>181</v>
      </c>
      <c r="H22" s="56"/>
      <c r="I22" s="56">
        <v>181</v>
      </c>
      <c r="J22" s="56"/>
      <c r="K22" s="56">
        <v>181</v>
      </c>
      <c r="L22" s="55"/>
    </row>
    <row r="23" spans="2:12" ht="60" x14ac:dyDescent="0.25">
      <c r="B23" s="53" t="s">
        <v>29</v>
      </c>
      <c r="C23" s="53" t="s">
        <v>30</v>
      </c>
      <c r="D23" s="53" t="s">
        <v>16</v>
      </c>
      <c r="E23" s="53" t="s">
        <v>23</v>
      </c>
      <c r="F23" s="52" t="s">
        <v>80</v>
      </c>
      <c r="G23" s="51">
        <v>7</v>
      </c>
      <c r="H23" s="51"/>
      <c r="I23" s="51">
        <v>7</v>
      </c>
      <c r="J23" s="51"/>
      <c r="K23" s="51">
        <v>7</v>
      </c>
    </row>
    <row r="24" spans="2:12" ht="45" x14ac:dyDescent="0.25">
      <c r="B24" s="53" t="s">
        <v>81</v>
      </c>
      <c r="C24" s="53" t="s">
        <v>30</v>
      </c>
      <c r="D24" s="53" t="s">
        <v>16</v>
      </c>
      <c r="E24" s="53" t="s">
        <v>23</v>
      </c>
      <c r="F24" s="52" t="s">
        <v>82</v>
      </c>
      <c r="G24" s="51">
        <v>32</v>
      </c>
      <c r="H24" s="51"/>
      <c r="I24" s="51">
        <v>32</v>
      </c>
      <c r="J24" s="51"/>
      <c r="K24" s="51">
        <v>32</v>
      </c>
    </row>
    <row r="25" spans="2:12" ht="45" x14ac:dyDescent="0.25">
      <c r="B25" s="53" t="s">
        <v>83</v>
      </c>
      <c r="C25" s="53" t="s">
        <v>30</v>
      </c>
      <c r="D25" s="53" t="s">
        <v>16</v>
      </c>
      <c r="E25" s="53" t="s">
        <v>23</v>
      </c>
      <c r="F25" s="52" t="s">
        <v>84</v>
      </c>
      <c r="G25" s="51">
        <v>142</v>
      </c>
      <c r="H25" s="51"/>
      <c r="I25" s="51">
        <v>142</v>
      </c>
      <c r="J25" s="51"/>
      <c r="K25" s="51">
        <v>142</v>
      </c>
    </row>
    <row r="26" spans="2:12" ht="15" x14ac:dyDescent="0.25">
      <c r="B26" s="77" t="s">
        <v>192</v>
      </c>
      <c r="C26" s="78" t="s">
        <v>15</v>
      </c>
      <c r="D26" s="78" t="s">
        <v>16</v>
      </c>
      <c r="E26" s="79" t="s">
        <v>17</v>
      </c>
      <c r="F26" s="80" t="s">
        <v>193</v>
      </c>
      <c r="G26" s="56">
        <f>G27+G28+G29</f>
        <v>272.2</v>
      </c>
      <c r="H26" s="51"/>
      <c r="I26" s="51"/>
      <c r="J26" s="51"/>
      <c r="K26" s="51"/>
    </row>
    <row r="27" spans="2:12" ht="24.75" x14ac:dyDescent="0.25">
      <c r="B27" s="81" t="s">
        <v>194</v>
      </c>
      <c r="C27" s="82" t="s">
        <v>30</v>
      </c>
      <c r="D27" s="82" t="s">
        <v>16</v>
      </c>
      <c r="E27" s="83" t="s">
        <v>133</v>
      </c>
      <c r="F27" s="84" t="s">
        <v>195</v>
      </c>
      <c r="G27" s="51">
        <f>21.6+60</f>
        <v>81.599999999999994</v>
      </c>
      <c r="H27" s="51"/>
      <c r="I27" s="51"/>
      <c r="J27" s="51"/>
      <c r="K27" s="51"/>
    </row>
    <row r="28" spans="2:12" ht="24.75" x14ac:dyDescent="0.25">
      <c r="B28" s="81" t="s">
        <v>198</v>
      </c>
      <c r="C28" s="82" t="s">
        <v>30</v>
      </c>
      <c r="D28" s="82" t="s">
        <v>199</v>
      </c>
      <c r="E28" s="83" t="s">
        <v>200</v>
      </c>
      <c r="F28" s="84" t="s">
        <v>202</v>
      </c>
      <c r="G28" s="51">
        <v>95.3</v>
      </c>
      <c r="H28" s="51"/>
      <c r="I28" s="51"/>
      <c r="J28" s="51"/>
      <c r="K28" s="51"/>
    </row>
    <row r="29" spans="2:12" ht="24.75" x14ac:dyDescent="0.25">
      <c r="B29" s="81" t="s">
        <v>198</v>
      </c>
      <c r="C29" s="82" t="s">
        <v>30</v>
      </c>
      <c r="D29" s="82" t="s">
        <v>201</v>
      </c>
      <c r="E29" s="83" t="s">
        <v>200</v>
      </c>
      <c r="F29" s="84" t="s">
        <v>203</v>
      </c>
      <c r="G29" s="51">
        <v>95.3</v>
      </c>
      <c r="H29" s="51"/>
      <c r="I29" s="51"/>
      <c r="J29" s="51"/>
      <c r="K29" s="51"/>
    </row>
    <row r="30" spans="2:12" s="54" customFormat="1" ht="14.25" x14ac:dyDescent="0.2">
      <c r="B30" s="58" t="s">
        <v>31</v>
      </c>
      <c r="C30" s="58" t="s">
        <v>15</v>
      </c>
      <c r="D30" s="58" t="s">
        <v>16</v>
      </c>
      <c r="E30" s="58" t="s">
        <v>17</v>
      </c>
      <c r="F30" s="57" t="s">
        <v>32</v>
      </c>
      <c r="G30" s="56">
        <f>G31</f>
        <v>7685.0999999999985</v>
      </c>
      <c r="H30" s="56"/>
      <c r="I30" s="56">
        <v>2443.6999999999998</v>
      </c>
      <c r="J30" s="56"/>
      <c r="K30" s="56">
        <v>2492.4</v>
      </c>
      <c r="L30" s="55"/>
    </row>
    <row r="31" spans="2:12" s="54" customFormat="1" ht="42.75" x14ac:dyDescent="0.2">
      <c r="B31" s="58" t="s">
        <v>33</v>
      </c>
      <c r="C31" s="58" t="s">
        <v>15</v>
      </c>
      <c r="D31" s="58" t="s">
        <v>16</v>
      </c>
      <c r="E31" s="58" t="s">
        <v>17</v>
      </c>
      <c r="F31" s="57" t="s">
        <v>34</v>
      </c>
      <c r="G31" s="56">
        <f>G32+G38+G39+G40+G36+G37+G33+G34+G35</f>
        <v>7685.0999999999985</v>
      </c>
      <c r="H31" s="56"/>
      <c r="I31" s="56">
        <v>2443.6999999999998</v>
      </c>
      <c r="J31" s="56"/>
      <c r="K31" s="56">
        <v>2492.4</v>
      </c>
      <c r="L31" s="55"/>
    </row>
    <row r="32" spans="2:12" ht="30" x14ac:dyDescent="0.25">
      <c r="B32" s="53" t="s">
        <v>120</v>
      </c>
      <c r="C32" s="53" t="s">
        <v>30</v>
      </c>
      <c r="D32" s="53" t="s">
        <v>16</v>
      </c>
      <c r="E32" s="53" t="s">
        <v>133</v>
      </c>
      <c r="F32" s="52" t="s">
        <v>123</v>
      </c>
      <c r="G32" s="51">
        <v>1207.4000000000001</v>
      </c>
      <c r="H32" s="51"/>
      <c r="I32" s="51">
        <v>1180.3</v>
      </c>
      <c r="J32" s="51"/>
      <c r="K32" s="51">
        <v>1226.2</v>
      </c>
    </row>
    <row r="33" spans="2:12" ht="45" x14ac:dyDescent="0.25">
      <c r="B33" s="53" t="s">
        <v>225</v>
      </c>
      <c r="C33" s="53" t="s">
        <v>30</v>
      </c>
      <c r="D33" s="53" t="s">
        <v>16</v>
      </c>
      <c r="E33" s="53" t="s">
        <v>133</v>
      </c>
      <c r="F33" s="52" t="s">
        <v>226</v>
      </c>
      <c r="G33" s="51">
        <v>10.4</v>
      </c>
      <c r="H33" s="51"/>
      <c r="I33" s="51"/>
      <c r="J33" s="51"/>
      <c r="K33" s="51"/>
    </row>
    <row r="34" spans="2:12" ht="30" x14ac:dyDescent="0.25">
      <c r="B34" s="53" t="s">
        <v>227</v>
      </c>
      <c r="C34" s="53" t="s">
        <v>30</v>
      </c>
      <c r="D34" s="53" t="s">
        <v>16</v>
      </c>
      <c r="E34" s="53" t="s">
        <v>133</v>
      </c>
      <c r="F34" s="52" t="s">
        <v>228</v>
      </c>
      <c r="G34" s="51">
        <v>3005.1</v>
      </c>
      <c r="H34" s="51"/>
      <c r="I34" s="51"/>
      <c r="J34" s="51"/>
      <c r="K34" s="51"/>
    </row>
    <row r="35" spans="2:12" ht="45" x14ac:dyDescent="0.25">
      <c r="B35" s="53" t="s">
        <v>218</v>
      </c>
      <c r="C35" s="53" t="s">
        <v>137</v>
      </c>
      <c r="D35" s="53" t="s">
        <v>221</v>
      </c>
      <c r="E35" s="53" t="s">
        <v>133</v>
      </c>
      <c r="F35" s="52" t="s">
        <v>222</v>
      </c>
      <c r="G35" s="51">
        <f>180-180</f>
        <v>0</v>
      </c>
      <c r="H35" s="51"/>
      <c r="I35" s="51"/>
      <c r="J35" s="51"/>
      <c r="K35" s="51"/>
    </row>
    <row r="36" spans="2:12" ht="15" x14ac:dyDescent="0.25">
      <c r="B36" s="53" t="s">
        <v>218</v>
      </c>
      <c r="C36" s="53" t="s">
        <v>30</v>
      </c>
      <c r="D36" s="53" t="s">
        <v>219</v>
      </c>
      <c r="E36" s="53" t="s">
        <v>133</v>
      </c>
      <c r="F36" s="52" t="s">
        <v>220</v>
      </c>
      <c r="G36" s="51">
        <f>635+551.1</f>
        <v>1186.0999999999999</v>
      </c>
      <c r="H36" s="51"/>
      <c r="I36" s="51"/>
      <c r="J36" s="51"/>
      <c r="K36" s="51"/>
    </row>
    <row r="37" spans="2:12" ht="75" x14ac:dyDescent="0.25">
      <c r="B37" s="53" t="s">
        <v>218</v>
      </c>
      <c r="C37" s="53" t="s">
        <v>30</v>
      </c>
      <c r="D37" s="53" t="s">
        <v>223</v>
      </c>
      <c r="E37" s="53" t="s">
        <v>133</v>
      </c>
      <c r="F37" s="52" t="s">
        <v>224</v>
      </c>
      <c r="G37" s="51">
        <v>24.9</v>
      </c>
      <c r="H37" s="51"/>
      <c r="I37" s="51"/>
      <c r="J37" s="51"/>
      <c r="K37" s="51"/>
    </row>
    <row r="38" spans="2:12" ht="60" x14ac:dyDescent="0.25">
      <c r="B38" s="53" t="s">
        <v>121</v>
      </c>
      <c r="C38" s="53" t="s">
        <v>30</v>
      </c>
      <c r="D38" s="53" t="s">
        <v>16</v>
      </c>
      <c r="E38" s="53" t="s">
        <v>133</v>
      </c>
      <c r="F38" s="52" t="s">
        <v>135</v>
      </c>
      <c r="G38" s="51">
        <v>102.3</v>
      </c>
      <c r="H38" s="51"/>
      <c r="I38" s="51">
        <v>103.1</v>
      </c>
      <c r="J38" s="51"/>
      <c r="K38" s="51">
        <v>105.9</v>
      </c>
    </row>
    <row r="39" spans="2:12" ht="90" x14ac:dyDescent="0.25">
      <c r="B39" s="53" t="s">
        <v>122</v>
      </c>
      <c r="C39" s="53" t="s">
        <v>30</v>
      </c>
      <c r="D39" s="53" t="s">
        <v>16</v>
      </c>
      <c r="E39" s="53" t="s">
        <v>133</v>
      </c>
      <c r="F39" s="52" t="s">
        <v>85</v>
      </c>
      <c r="G39" s="51">
        <f>1160.3+95+100+200+250</f>
        <v>1805.3</v>
      </c>
      <c r="H39" s="51"/>
      <c r="I39" s="51">
        <v>1160.3</v>
      </c>
      <c r="J39" s="51"/>
      <c r="K39" s="51">
        <v>1160.3</v>
      </c>
    </row>
    <row r="40" spans="2:12" ht="30" x14ac:dyDescent="0.25">
      <c r="B40" s="53" t="s">
        <v>196</v>
      </c>
      <c r="C40" s="53" t="s">
        <v>30</v>
      </c>
      <c r="D40" s="53" t="s">
        <v>16</v>
      </c>
      <c r="E40" s="53" t="s">
        <v>133</v>
      </c>
      <c r="F40" s="52" t="s">
        <v>248</v>
      </c>
      <c r="G40" s="51">
        <f>15+74+64.6+10+180</f>
        <v>343.6</v>
      </c>
      <c r="H40" s="51"/>
      <c r="I40" s="51"/>
      <c r="J40" s="51"/>
      <c r="K40" s="51"/>
    </row>
    <row r="41" spans="2:12" ht="15.75" x14ac:dyDescent="0.25">
      <c r="B41" s="91"/>
      <c r="C41" s="91"/>
      <c r="D41" s="91"/>
      <c r="E41" s="91"/>
      <c r="F41" s="50" t="s">
        <v>35</v>
      </c>
      <c r="G41" s="49">
        <f>G17+G30</f>
        <v>8277.3999999999978</v>
      </c>
      <c r="H41" s="48"/>
      <c r="I41" s="49">
        <f>I16</f>
        <v>2768.1</v>
      </c>
      <c r="J41" s="48"/>
      <c r="K41" s="49">
        <f>K16</f>
        <v>2825.7</v>
      </c>
      <c r="L41" s="48"/>
    </row>
    <row r="42" spans="2:12" ht="15.75" x14ac:dyDescent="0.25">
      <c r="B42" s="91"/>
      <c r="C42" s="91"/>
      <c r="D42" s="91"/>
      <c r="E42" s="91"/>
      <c r="F42" s="50" t="s">
        <v>36</v>
      </c>
      <c r="G42" s="49">
        <f>G43-G41</f>
        <v>64.500000000001819</v>
      </c>
      <c r="H42" s="48"/>
      <c r="I42" s="49">
        <f>I43-I41</f>
        <v>0</v>
      </c>
      <c r="J42" s="48"/>
      <c r="K42" s="49">
        <f>K43-K41</f>
        <v>0</v>
      </c>
      <c r="L42" s="48"/>
    </row>
    <row r="43" spans="2:12" ht="15.75" x14ac:dyDescent="0.25">
      <c r="B43" s="91"/>
      <c r="C43" s="91"/>
      <c r="D43" s="91"/>
      <c r="E43" s="91"/>
      <c r="F43" s="50" t="s">
        <v>37</v>
      </c>
      <c r="G43" s="49">
        <v>8341.9</v>
      </c>
      <c r="H43" s="48"/>
      <c r="I43" s="49">
        <f>J16</f>
        <v>2768.1</v>
      </c>
      <c r="J43" s="48"/>
      <c r="K43" s="49">
        <f>L16</f>
        <v>2825.7</v>
      </c>
      <c r="L43" s="48"/>
    </row>
  </sheetData>
  <mergeCells count="10">
    <mergeCell ref="F3:G3"/>
    <mergeCell ref="F4:G4"/>
    <mergeCell ref="F6:G6"/>
    <mergeCell ref="F7:G7"/>
    <mergeCell ref="F8:G8"/>
    <mergeCell ref="B11:K11"/>
    <mergeCell ref="B43:E43"/>
    <mergeCell ref="B13:E13"/>
    <mergeCell ref="B41:E41"/>
    <mergeCell ref="B42:E42"/>
  </mergeCells>
  <pageMargins left="0.75" right="0.75" top="1" bottom="1" header="0.5" footer="0.5"/>
  <pageSetup paperSize="9" scale="6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1"/>
  <sheetViews>
    <sheetView view="pageBreakPreview" zoomScaleNormal="100" zoomScaleSheetLayoutView="100" workbookViewId="0">
      <selection activeCell="C7" sqref="C7:D7"/>
    </sheetView>
  </sheetViews>
  <sheetFormatPr defaultColWidth="9.140625" defaultRowHeight="15" x14ac:dyDescent="0.25"/>
  <cols>
    <col min="1" max="1" width="9.140625" style="1"/>
    <col min="2" max="2" width="26" style="1" customWidth="1"/>
    <col min="3" max="3" width="35.7109375" style="1" customWidth="1"/>
    <col min="4" max="4" width="13.140625" style="1" customWidth="1"/>
    <col min="5" max="5" width="9" style="1" hidden="1" customWidth="1"/>
    <col min="6" max="9" width="9.140625" style="1" hidden="1" customWidth="1"/>
    <col min="10" max="16384" width="9.140625" style="1"/>
  </cols>
  <sheetData>
    <row r="2" spans="2:9" customFormat="1" x14ac:dyDescent="0.25">
      <c r="C2" s="96" t="s">
        <v>254</v>
      </c>
      <c r="D2" s="96"/>
    </row>
    <row r="3" spans="2:9" customFormat="1" x14ac:dyDescent="0.25">
      <c r="C3" s="96" t="s">
        <v>255</v>
      </c>
      <c r="D3" s="96"/>
    </row>
    <row r="4" spans="2:9" customFormat="1" x14ac:dyDescent="0.25">
      <c r="C4" s="96" t="s">
        <v>256</v>
      </c>
      <c r="D4" s="96"/>
    </row>
    <row r="5" spans="2:9" customFormat="1" x14ac:dyDescent="0.25">
      <c r="C5" s="95" t="s">
        <v>251</v>
      </c>
      <c r="D5" s="95"/>
    </row>
    <row r="6" spans="2:9" customFormat="1" x14ac:dyDescent="0.25">
      <c r="C6" s="95" t="s">
        <v>252</v>
      </c>
      <c r="D6" s="95"/>
    </row>
    <row r="7" spans="2:9" customFormat="1" x14ac:dyDescent="0.25">
      <c r="C7" s="95" t="s">
        <v>253</v>
      </c>
      <c r="D7" s="95"/>
    </row>
    <row r="10" spans="2:9" ht="33" customHeight="1" x14ac:dyDescent="0.25">
      <c r="B10" s="100" t="s">
        <v>176</v>
      </c>
      <c r="C10" s="100"/>
      <c r="D10" s="100"/>
      <c r="E10" s="100"/>
      <c r="F10" s="100"/>
      <c r="G10" s="100"/>
      <c r="H10" s="100"/>
    </row>
    <row r="12" spans="2:9" x14ac:dyDescent="0.25">
      <c r="D12" s="101"/>
      <c r="E12" s="101"/>
      <c r="F12" s="101"/>
      <c r="G12" s="101"/>
      <c r="H12" s="101"/>
      <c r="I12" s="101"/>
    </row>
    <row r="13" spans="2:9" x14ac:dyDescent="0.25">
      <c r="D13" s="1" t="s">
        <v>54</v>
      </c>
    </row>
    <row r="14" spans="2:9" x14ac:dyDescent="0.25">
      <c r="B14" s="97" t="s">
        <v>55</v>
      </c>
      <c r="C14" s="98" t="s">
        <v>4</v>
      </c>
      <c r="D14" s="99" t="s">
        <v>124</v>
      </c>
      <c r="E14" s="5"/>
      <c r="F14" s="5"/>
      <c r="G14" s="5"/>
      <c r="H14" s="5"/>
      <c r="I14" s="6"/>
    </row>
    <row r="15" spans="2:9" x14ac:dyDescent="0.25">
      <c r="B15" s="97"/>
      <c r="C15" s="98"/>
      <c r="D15" s="99"/>
      <c r="E15" s="7"/>
      <c r="F15" s="4"/>
      <c r="G15" s="4"/>
      <c r="H15" s="4"/>
      <c r="I15" s="4"/>
    </row>
    <row r="16" spans="2:9" ht="45" x14ac:dyDescent="0.25">
      <c r="B16" s="2" t="s">
        <v>56</v>
      </c>
      <c r="C16" s="3" t="s">
        <v>57</v>
      </c>
      <c r="D16" s="2">
        <v>0</v>
      </c>
      <c r="E16" s="2"/>
      <c r="F16" s="2"/>
      <c r="G16" s="2"/>
      <c r="H16" s="2"/>
      <c r="I16" s="2"/>
    </row>
    <row r="17" spans="2:9" ht="30" x14ac:dyDescent="0.25">
      <c r="B17" s="2" t="s">
        <v>58</v>
      </c>
      <c r="C17" s="3" t="s">
        <v>59</v>
      </c>
      <c r="D17" s="2">
        <f>D18+D19</f>
        <v>64.5</v>
      </c>
      <c r="E17" s="2"/>
      <c r="F17" s="2"/>
      <c r="G17" s="2"/>
      <c r="H17" s="2"/>
      <c r="I17" s="2"/>
    </row>
    <row r="18" spans="2:9" ht="30" x14ac:dyDescent="0.25">
      <c r="B18" s="2" t="s">
        <v>60</v>
      </c>
      <c r="C18" s="3" t="s">
        <v>61</v>
      </c>
      <c r="D18" s="2">
        <v>-8277.4</v>
      </c>
      <c r="E18" s="2"/>
      <c r="F18" s="2"/>
      <c r="G18" s="2"/>
      <c r="H18" s="2"/>
      <c r="I18" s="2"/>
    </row>
    <row r="19" spans="2:9" ht="45" x14ac:dyDescent="0.25">
      <c r="B19" s="2" t="s">
        <v>62</v>
      </c>
      <c r="C19" s="3" t="s">
        <v>63</v>
      </c>
      <c r="D19" s="2">
        <v>8341.9</v>
      </c>
      <c r="E19" s="2"/>
      <c r="F19" s="2"/>
      <c r="G19" s="2"/>
      <c r="H19" s="2"/>
      <c r="I19" s="2"/>
    </row>
    <row r="20" spans="2:9" ht="45" x14ac:dyDescent="0.25">
      <c r="B20" s="2" t="s">
        <v>64</v>
      </c>
      <c r="C20" s="3" t="s">
        <v>65</v>
      </c>
      <c r="D20" s="2">
        <v>0</v>
      </c>
      <c r="E20" s="2"/>
      <c r="F20" s="2"/>
      <c r="G20" s="2"/>
      <c r="H20" s="2"/>
      <c r="I20" s="2"/>
    </row>
    <row r="21" spans="2:9" ht="45" x14ac:dyDescent="0.25">
      <c r="B21" s="2" t="s">
        <v>66</v>
      </c>
      <c r="C21" s="3" t="s">
        <v>67</v>
      </c>
      <c r="D21" s="2">
        <v>0</v>
      </c>
      <c r="E21" s="2"/>
      <c r="F21" s="2"/>
      <c r="G21" s="2"/>
      <c r="H21" s="2"/>
      <c r="I21" s="2"/>
    </row>
  </sheetData>
  <mergeCells count="11">
    <mergeCell ref="B14:B15"/>
    <mergeCell ref="C14:C15"/>
    <mergeCell ref="D14:D15"/>
    <mergeCell ref="B10:H10"/>
    <mergeCell ref="D12:I12"/>
    <mergeCell ref="C7:D7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33"/>
  <sheetViews>
    <sheetView view="pageBreakPreview" topLeftCell="A75" zoomScale="60" zoomScaleNormal="100" workbookViewId="0">
      <selection activeCell="L46" sqref="L46"/>
    </sheetView>
  </sheetViews>
  <sheetFormatPr defaultRowHeight="15" x14ac:dyDescent="0.25"/>
  <cols>
    <col min="1" max="1" width="9.140625" style="15"/>
    <col min="2" max="2" width="47.28515625" style="18" customWidth="1"/>
    <col min="3" max="3" width="5.85546875" style="17" customWidth="1"/>
    <col min="4" max="4" width="4" style="17" customWidth="1"/>
    <col min="5" max="5" width="3.42578125" style="17" customWidth="1"/>
    <col min="6" max="6" width="11.5703125" style="17" customWidth="1"/>
    <col min="7" max="7" width="3.85546875" style="17" customWidth="1"/>
    <col min="8" max="8" width="9.5703125" style="16" customWidth="1"/>
    <col min="9" max="10" width="9.5703125" style="16" hidden="1" customWidth="1"/>
    <col min="11" max="16384" width="9.140625" style="15"/>
  </cols>
  <sheetData>
    <row r="1" spans="2:10" s="21" customFormat="1" ht="13.5" hidden="1" customHeight="1" x14ac:dyDescent="0.25">
      <c r="B1" s="24"/>
      <c r="C1" s="23"/>
      <c r="D1" s="23"/>
      <c r="E1" s="23"/>
      <c r="F1" s="23"/>
      <c r="G1" s="23"/>
      <c r="H1" s="22"/>
      <c r="I1" s="22"/>
      <c r="J1" s="22"/>
    </row>
    <row r="2" spans="2:10" s="88" customFormat="1" x14ac:dyDescent="0.25">
      <c r="B2" s="109" t="s">
        <v>127</v>
      </c>
      <c r="C2" s="109"/>
      <c r="D2" s="109"/>
      <c r="E2" s="109"/>
      <c r="F2" s="109"/>
      <c r="G2" s="109"/>
      <c r="H2" s="109"/>
    </row>
    <row r="3" spans="2:10" s="88" customFormat="1" x14ac:dyDescent="0.25">
      <c r="B3" s="110" t="s">
        <v>38</v>
      </c>
      <c r="C3" s="110"/>
      <c r="D3" s="110"/>
      <c r="E3" s="110"/>
      <c r="F3" s="110"/>
      <c r="G3" s="110"/>
      <c r="H3" s="110"/>
    </row>
    <row r="4" spans="2:10" s="88" customFormat="1" x14ac:dyDescent="0.25">
      <c r="B4" s="111" t="s">
        <v>257</v>
      </c>
      <c r="C4" s="111"/>
      <c r="D4" s="111"/>
      <c r="E4" s="111"/>
      <c r="F4" s="111"/>
      <c r="G4" s="111"/>
      <c r="H4" s="111"/>
    </row>
    <row r="5" spans="2:10" s="88" customFormat="1" x14ac:dyDescent="0.25">
      <c r="B5" s="111" t="s">
        <v>251</v>
      </c>
      <c r="C5" s="111"/>
      <c r="D5" s="111"/>
      <c r="E5" s="111"/>
      <c r="F5" s="111"/>
      <c r="G5" s="111"/>
      <c r="H5" s="111"/>
    </row>
    <row r="6" spans="2:10" s="88" customFormat="1" x14ac:dyDescent="0.25">
      <c r="B6" s="89"/>
      <c r="C6" s="89"/>
      <c r="D6" s="111" t="s">
        <v>252</v>
      </c>
      <c r="E6" s="111"/>
      <c r="F6" s="111"/>
      <c r="G6" s="111"/>
      <c r="H6" s="111"/>
    </row>
    <row r="7" spans="2:10" s="88" customFormat="1" x14ac:dyDescent="0.25">
      <c r="B7" s="89"/>
      <c r="C7" s="89"/>
      <c r="D7" s="89"/>
      <c r="E7" s="89"/>
      <c r="F7" s="111" t="s">
        <v>253</v>
      </c>
      <c r="G7" s="111"/>
      <c r="H7" s="111"/>
    </row>
    <row r="8" spans="2:10" x14ac:dyDescent="0.25">
      <c r="H8" s="44"/>
    </row>
    <row r="9" spans="2:10" ht="51" customHeight="1" x14ac:dyDescent="0.25">
      <c r="B9" s="102" t="str">
        <f>"Ведомственная структура расходов бюджета поселения """&amp;MID(H13,FIND("*",H13,1)+1,LEN(H13)-FIND("*",H13,1))&amp;""" "&amp;MID(H13,FIND("%",H13,1)+5,FIND("*",H13,1)-FIND("%",H13,1)-5)&amp;" на "&amp;MID(H13,FIND("Проект",H13,1)+7,4)&amp;" год"</f>
        <v>Ведомственная структура расходов бюджета поселения "Степаненское"  Кезского района на 2021 год</v>
      </c>
      <c r="C9" s="102"/>
      <c r="D9" s="102"/>
      <c r="E9" s="102"/>
      <c r="F9" s="102"/>
      <c r="G9" s="102"/>
      <c r="H9" s="102"/>
      <c r="I9" s="43"/>
      <c r="J9" s="43"/>
    </row>
    <row r="10" spans="2:10" x14ac:dyDescent="0.25">
      <c r="F10" s="42"/>
      <c r="G10" s="42"/>
      <c r="H10" s="41" t="s">
        <v>97</v>
      </c>
    </row>
    <row r="11" spans="2:10" ht="57.75" customHeight="1" x14ac:dyDescent="0.25">
      <c r="B11" s="39" t="s">
        <v>39</v>
      </c>
      <c r="C11" s="39" t="s">
        <v>98</v>
      </c>
      <c r="D11" s="40" t="s">
        <v>99</v>
      </c>
      <c r="E11" s="40" t="s">
        <v>100</v>
      </c>
      <c r="F11" s="39" t="s">
        <v>45</v>
      </c>
      <c r="G11" s="38" t="s">
        <v>46</v>
      </c>
      <c r="H11" s="37" t="str">
        <f>"Сумма на "&amp;MID(H13,FIND("Проект",H13,1)+7,4)&amp;" год"</f>
        <v>Сумма на 2021 год</v>
      </c>
      <c r="I11" s="37" t="str">
        <f>MID(I13,FIND("Проект",I13,1)+7,4)&amp;" ББ="&amp;LEFT(RIGHT(I12,12),2)</f>
        <v>2021 ББ=20</v>
      </c>
      <c r="J11" s="37" t="str">
        <f>MID(J13,FIND("Проект",J13,1)+7,4)&amp;" ББ="&amp;LEFT(RIGHT(J12,12),2)</f>
        <v>2021 ББ=22</v>
      </c>
    </row>
    <row r="12" spans="2:10" s="33" customFormat="1" ht="36.75" hidden="1" customHeight="1" x14ac:dyDescent="0.2">
      <c r="B12" s="36" t="s">
        <v>40</v>
      </c>
      <c r="C12" s="35" t="s">
        <v>101</v>
      </c>
      <c r="D12" s="35" t="s">
        <v>102</v>
      </c>
      <c r="E12" s="35" t="s">
        <v>103</v>
      </c>
      <c r="F12" s="35" t="s">
        <v>104</v>
      </c>
      <c r="G12" s="35" t="s">
        <v>47</v>
      </c>
      <c r="H12" s="34" t="s">
        <v>163</v>
      </c>
      <c r="I12" s="34" t="s">
        <v>162</v>
      </c>
      <c r="J12" s="34" t="s">
        <v>161</v>
      </c>
    </row>
    <row r="13" spans="2:10" s="25" customFormat="1" ht="57.75" hidden="1" customHeight="1" x14ac:dyDescent="0.2">
      <c r="B13" s="32" t="s">
        <v>39</v>
      </c>
      <c r="C13" s="31" t="s">
        <v>105</v>
      </c>
      <c r="D13" s="31" t="s">
        <v>99</v>
      </c>
      <c r="E13" s="31" t="s">
        <v>100</v>
      </c>
      <c r="F13" s="31" t="s">
        <v>106</v>
      </c>
      <c r="G13" s="31" t="s">
        <v>48</v>
      </c>
      <c r="H13" s="30" t="s">
        <v>160</v>
      </c>
      <c r="I13" s="29" t="s">
        <v>160</v>
      </c>
      <c r="J13" s="29" t="s">
        <v>160</v>
      </c>
    </row>
    <row r="14" spans="2:10" s="25" customFormat="1" ht="14.25" hidden="1" x14ac:dyDescent="0.2">
      <c r="B14" s="28" t="s">
        <v>107</v>
      </c>
      <c r="C14" s="27" t="s">
        <v>41</v>
      </c>
      <c r="D14" s="27" t="s">
        <v>41</v>
      </c>
      <c r="E14" s="27" t="s">
        <v>41</v>
      </c>
      <c r="F14" s="27" t="s">
        <v>41</v>
      </c>
      <c r="G14" s="27" t="s">
        <v>41</v>
      </c>
      <c r="H14" s="26">
        <v>2790.1</v>
      </c>
      <c r="I14" s="26">
        <v>2790.1</v>
      </c>
      <c r="J14" s="26"/>
    </row>
    <row r="15" spans="2:10" s="25" customFormat="1" ht="24" x14ac:dyDescent="0.2">
      <c r="B15" s="28" t="s">
        <v>108</v>
      </c>
      <c r="C15" s="27" t="s">
        <v>49</v>
      </c>
      <c r="D15" s="27" t="s">
        <v>41</v>
      </c>
      <c r="E15" s="27" t="s">
        <v>41</v>
      </c>
      <c r="F15" s="27" t="s">
        <v>41</v>
      </c>
      <c r="G15" s="27" t="s">
        <v>41</v>
      </c>
      <c r="H15" s="26">
        <f>H16+H45+H53+H74+H105+H124+H120+H63+H72</f>
        <v>8341.9</v>
      </c>
      <c r="I15" s="26">
        <v>2790.1</v>
      </c>
      <c r="J15" s="26"/>
    </row>
    <row r="16" spans="2:10" s="25" customFormat="1" ht="14.25" x14ac:dyDescent="0.2">
      <c r="B16" s="28" t="s">
        <v>109</v>
      </c>
      <c r="C16" s="27" t="s">
        <v>49</v>
      </c>
      <c r="D16" s="27" t="s">
        <v>22</v>
      </c>
      <c r="E16" s="27"/>
      <c r="F16" s="27" t="s">
        <v>41</v>
      </c>
      <c r="G16" s="27" t="s">
        <v>41</v>
      </c>
      <c r="H16" s="26">
        <f>H17+H22+H32</f>
        <v>1481.9</v>
      </c>
      <c r="I16" s="26">
        <v>1363.5</v>
      </c>
      <c r="J16" s="26"/>
    </row>
    <row r="17" spans="2:10" s="25" customFormat="1" ht="36" x14ac:dyDescent="0.2">
      <c r="B17" s="28" t="s">
        <v>110</v>
      </c>
      <c r="C17" s="27" t="s">
        <v>49</v>
      </c>
      <c r="D17" s="27" t="s">
        <v>22</v>
      </c>
      <c r="E17" s="27" t="s">
        <v>111</v>
      </c>
      <c r="F17" s="27" t="s">
        <v>41</v>
      </c>
      <c r="G17" s="27" t="s">
        <v>41</v>
      </c>
      <c r="H17" s="26">
        <f>H18</f>
        <v>522</v>
      </c>
      <c r="I17" s="26">
        <v>524.70000000000005</v>
      </c>
      <c r="J17" s="26"/>
    </row>
    <row r="18" spans="2:10" s="25" customFormat="1" ht="14.25" x14ac:dyDescent="0.2">
      <c r="B18" s="28" t="s">
        <v>70</v>
      </c>
      <c r="C18" s="27" t="s">
        <v>49</v>
      </c>
      <c r="D18" s="27" t="s">
        <v>22</v>
      </c>
      <c r="E18" s="27" t="s">
        <v>111</v>
      </c>
      <c r="F18" s="27" t="s">
        <v>86</v>
      </c>
      <c r="G18" s="27" t="s">
        <v>41</v>
      </c>
      <c r="H18" s="26">
        <f>H19</f>
        <v>522</v>
      </c>
      <c r="I18" s="26">
        <v>524.70000000000005</v>
      </c>
      <c r="J18" s="26"/>
    </row>
    <row r="19" spans="2:10" s="25" customFormat="1" ht="14.25" x14ac:dyDescent="0.2">
      <c r="B19" s="28" t="s">
        <v>91</v>
      </c>
      <c r="C19" s="27" t="s">
        <v>49</v>
      </c>
      <c r="D19" s="27" t="s">
        <v>22</v>
      </c>
      <c r="E19" s="27" t="s">
        <v>111</v>
      </c>
      <c r="F19" s="27" t="s">
        <v>92</v>
      </c>
      <c r="G19" s="27" t="s">
        <v>41</v>
      </c>
      <c r="H19" s="26">
        <f>H20+H21</f>
        <v>522</v>
      </c>
      <c r="I19" s="26">
        <v>524.70000000000005</v>
      </c>
      <c r="J19" s="26"/>
    </row>
    <row r="20" spans="2:10" s="21" customFormat="1" ht="24.75" x14ac:dyDescent="0.25">
      <c r="B20" s="24" t="s">
        <v>88</v>
      </c>
      <c r="C20" s="23" t="s">
        <v>49</v>
      </c>
      <c r="D20" s="23" t="s">
        <v>22</v>
      </c>
      <c r="E20" s="23" t="s">
        <v>111</v>
      </c>
      <c r="F20" s="23" t="s">
        <v>92</v>
      </c>
      <c r="G20" s="23" t="s">
        <v>50</v>
      </c>
      <c r="H20" s="22">
        <f>403-2.1</f>
        <v>400.9</v>
      </c>
      <c r="I20" s="22">
        <v>403</v>
      </c>
      <c r="J20" s="22"/>
    </row>
    <row r="21" spans="2:10" s="21" customFormat="1" ht="36.75" x14ac:dyDescent="0.25">
      <c r="B21" s="24" t="s">
        <v>89</v>
      </c>
      <c r="C21" s="23" t="s">
        <v>49</v>
      </c>
      <c r="D21" s="23" t="s">
        <v>22</v>
      </c>
      <c r="E21" s="23" t="s">
        <v>111</v>
      </c>
      <c r="F21" s="23" t="s">
        <v>92</v>
      </c>
      <c r="G21" s="23" t="s">
        <v>90</v>
      </c>
      <c r="H21" s="22">
        <f>121.7-0.6</f>
        <v>121.10000000000001</v>
      </c>
      <c r="I21" s="22">
        <v>121.7</v>
      </c>
      <c r="J21" s="22"/>
    </row>
    <row r="22" spans="2:10" s="25" customFormat="1" ht="48" x14ac:dyDescent="0.2">
      <c r="B22" s="28" t="s">
        <v>112</v>
      </c>
      <c r="C22" s="27" t="s">
        <v>49</v>
      </c>
      <c r="D22" s="27" t="s">
        <v>22</v>
      </c>
      <c r="E22" s="27" t="s">
        <v>113</v>
      </c>
      <c r="F22" s="27" t="s">
        <v>41</v>
      </c>
      <c r="G22" s="27" t="s">
        <v>41</v>
      </c>
      <c r="H22" s="26">
        <f>H23</f>
        <v>866.10000000000014</v>
      </c>
      <c r="I22" s="26">
        <v>829</v>
      </c>
      <c r="J22" s="26"/>
    </row>
    <row r="23" spans="2:10" s="25" customFormat="1" ht="14.25" x14ac:dyDescent="0.2">
      <c r="B23" s="28" t="s">
        <v>70</v>
      </c>
      <c r="C23" s="27" t="s">
        <v>49</v>
      </c>
      <c r="D23" s="27" t="s">
        <v>22</v>
      </c>
      <c r="E23" s="27" t="s">
        <v>113</v>
      </c>
      <c r="F23" s="27" t="s">
        <v>86</v>
      </c>
      <c r="G23" s="27" t="s">
        <v>41</v>
      </c>
      <c r="H23" s="26">
        <f>H24</f>
        <v>866.10000000000014</v>
      </c>
      <c r="I23" s="26">
        <v>829</v>
      </c>
      <c r="J23" s="26"/>
    </row>
    <row r="24" spans="2:10" s="25" customFormat="1" ht="14.25" x14ac:dyDescent="0.2">
      <c r="B24" s="28" t="s">
        <v>71</v>
      </c>
      <c r="C24" s="27" t="s">
        <v>49</v>
      </c>
      <c r="D24" s="27" t="s">
        <v>22</v>
      </c>
      <c r="E24" s="27" t="s">
        <v>113</v>
      </c>
      <c r="F24" s="27" t="s">
        <v>93</v>
      </c>
      <c r="G24" s="27" t="s">
        <v>41</v>
      </c>
      <c r="H24" s="26">
        <f>H25+H26+H27+H29+H30+H31+H28</f>
        <v>866.10000000000014</v>
      </c>
      <c r="I24" s="26">
        <v>829</v>
      </c>
      <c r="J24" s="26"/>
    </row>
    <row r="25" spans="2:10" s="21" customFormat="1" ht="24.75" x14ac:dyDescent="0.25">
      <c r="B25" s="24" t="s">
        <v>88</v>
      </c>
      <c r="C25" s="23" t="s">
        <v>49</v>
      </c>
      <c r="D25" s="23" t="s">
        <v>22</v>
      </c>
      <c r="E25" s="23" t="s">
        <v>113</v>
      </c>
      <c r="F25" s="23" t="s">
        <v>93</v>
      </c>
      <c r="G25" s="23" t="s">
        <v>50</v>
      </c>
      <c r="H25" s="22">
        <f>595.5-60-11.5-12.3-7.9-3.5-17.5-0.2</f>
        <v>482.6</v>
      </c>
      <c r="I25" s="22">
        <v>595.5</v>
      </c>
      <c r="J25" s="22"/>
    </row>
    <row r="26" spans="2:10" s="21" customFormat="1" ht="36.75" x14ac:dyDescent="0.25">
      <c r="B26" s="24" t="s">
        <v>89</v>
      </c>
      <c r="C26" s="23" t="s">
        <v>49</v>
      </c>
      <c r="D26" s="23" t="s">
        <v>22</v>
      </c>
      <c r="E26" s="23" t="s">
        <v>113</v>
      </c>
      <c r="F26" s="23" t="s">
        <v>93</v>
      </c>
      <c r="G26" s="23" t="s">
        <v>90</v>
      </c>
      <c r="H26" s="22">
        <f>179.8-18-3.5-3.7-3.5-1.5-7.5</f>
        <v>142.10000000000002</v>
      </c>
      <c r="I26" s="22">
        <v>179.8</v>
      </c>
      <c r="J26" s="22"/>
    </row>
    <row r="27" spans="2:10" s="21" customFormat="1" x14ac:dyDescent="0.25">
      <c r="B27" s="24" t="s">
        <v>128</v>
      </c>
      <c r="C27" s="23" t="s">
        <v>49</v>
      </c>
      <c r="D27" s="23" t="s">
        <v>22</v>
      </c>
      <c r="E27" s="23" t="s">
        <v>113</v>
      </c>
      <c r="F27" s="23" t="s">
        <v>93</v>
      </c>
      <c r="G27" s="23" t="s">
        <v>51</v>
      </c>
      <c r="H27" s="22">
        <f>52.5+8+7.4+4+25+10.4+5+21+57+1.7</f>
        <v>192</v>
      </c>
      <c r="I27" s="22">
        <v>52.5</v>
      </c>
      <c r="J27" s="22"/>
    </row>
    <row r="28" spans="2:10" s="21" customFormat="1" x14ac:dyDescent="0.25">
      <c r="B28" s="24" t="s">
        <v>152</v>
      </c>
      <c r="C28" s="23" t="s">
        <v>49</v>
      </c>
      <c r="D28" s="23" t="s">
        <v>22</v>
      </c>
      <c r="E28" s="23" t="s">
        <v>113</v>
      </c>
      <c r="F28" s="23" t="s">
        <v>93</v>
      </c>
      <c r="G28" s="23" t="s">
        <v>151</v>
      </c>
      <c r="H28" s="22">
        <v>48</v>
      </c>
      <c r="I28" s="22"/>
      <c r="J28" s="22"/>
    </row>
    <row r="29" spans="2:10" s="21" customFormat="1" x14ac:dyDescent="0.25">
      <c r="B29" s="24" t="s">
        <v>72</v>
      </c>
      <c r="C29" s="23" t="s">
        <v>49</v>
      </c>
      <c r="D29" s="23" t="s">
        <v>22</v>
      </c>
      <c r="E29" s="23" t="s">
        <v>113</v>
      </c>
      <c r="F29" s="23" t="s">
        <v>93</v>
      </c>
      <c r="G29" s="23" t="s">
        <v>52</v>
      </c>
      <c r="H29" s="22">
        <v>1</v>
      </c>
      <c r="I29" s="22">
        <v>1</v>
      </c>
      <c r="J29" s="22"/>
    </row>
    <row r="30" spans="2:10" s="21" customFormat="1" x14ac:dyDescent="0.25">
      <c r="B30" s="24" t="s">
        <v>125</v>
      </c>
      <c r="C30" s="23" t="s">
        <v>49</v>
      </c>
      <c r="D30" s="23" t="s">
        <v>22</v>
      </c>
      <c r="E30" s="23" t="s">
        <v>113</v>
      </c>
      <c r="F30" s="23" t="s">
        <v>93</v>
      </c>
      <c r="G30" s="23" t="s">
        <v>126</v>
      </c>
      <c r="H30" s="22">
        <f>0.2-0.2+0.2</f>
        <v>0.2</v>
      </c>
      <c r="I30" s="22">
        <v>0.2</v>
      </c>
      <c r="J30" s="22"/>
    </row>
    <row r="31" spans="2:10" s="21" customFormat="1" x14ac:dyDescent="0.25">
      <c r="B31" s="24" t="s">
        <v>242</v>
      </c>
      <c r="C31" s="23" t="s">
        <v>49</v>
      </c>
      <c r="D31" s="23" t="s">
        <v>22</v>
      </c>
      <c r="E31" s="23" t="s">
        <v>113</v>
      </c>
      <c r="F31" s="23" t="s">
        <v>243</v>
      </c>
      <c r="G31" s="23" t="s">
        <v>126</v>
      </c>
      <c r="H31" s="22">
        <v>0.2</v>
      </c>
      <c r="I31" s="22"/>
      <c r="J31" s="22"/>
    </row>
    <row r="32" spans="2:10" s="25" customFormat="1" ht="14.25" x14ac:dyDescent="0.2">
      <c r="B32" s="28" t="s">
        <v>159</v>
      </c>
      <c r="C32" s="27" t="s">
        <v>49</v>
      </c>
      <c r="D32" s="27" t="s">
        <v>22</v>
      </c>
      <c r="E32" s="27" t="s">
        <v>155</v>
      </c>
      <c r="F32" s="27" t="s">
        <v>41</v>
      </c>
      <c r="G32" s="27" t="s">
        <v>41</v>
      </c>
      <c r="H32" s="26">
        <f>H33</f>
        <v>93.8</v>
      </c>
      <c r="I32" s="26">
        <v>9.8000000000000007</v>
      </c>
      <c r="J32" s="26"/>
    </row>
    <row r="33" spans="2:10" s="25" customFormat="1" ht="14.25" x14ac:dyDescent="0.2">
      <c r="B33" s="28" t="s">
        <v>70</v>
      </c>
      <c r="C33" s="27" t="s">
        <v>49</v>
      </c>
      <c r="D33" s="27" t="s">
        <v>22</v>
      </c>
      <c r="E33" s="27" t="s">
        <v>155</v>
      </c>
      <c r="F33" s="27" t="s">
        <v>86</v>
      </c>
      <c r="G33" s="27" t="s">
        <v>41</v>
      </c>
      <c r="H33" s="26">
        <f>H34+H36+H38+H40+H43</f>
        <v>93.8</v>
      </c>
      <c r="I33" s="26">
        <v>9.8000000000000007</v>
      </c>
      <c r="J33" s="26"/>
    </row>
    <row r="34" spans="2:10" s="25" customFormat="1" ht="14.25" x14ac:dyDescent="0.2">
      <c r="B34" s="28" t="s">
        <v>180</v>
      </c>
      <c r="C34" s="27" t="s">
        <v>49</v>
      </c>
      <c r="D34" s="27" t="s">
        <v>22</v>
      </c>
      <c r="E34" s="27" t="s">
        <v>155</v>
      </c>
      <c r="F34" s="27" t="s">
        <v>179</v>
      </c>
      <c r="G34" s="23"/>
      <c r="H34" s="26">
        <f>2-2</f>
        <v>0</v>
      </c>
      <c r="I34" s="26"/>
      <c r="J34" s="26"/>
    </row>
    <row r="35" spans="2:10" s="25" customFormat="1" ht="14.25" x14ac:dyDescent="0.2">
      <c r="B35" s="24" t="s">
        <v>128</v>
      </c>
      <c r="C35" s="23" t="s">
        <v>49</v>
      </c>
      <c r="D35" s="23" t="s">
        <v>22</v>
      </c>
      <c r="E35" s="23" t="s">
        <v>155</v>
      </c>
      <c r="F35" s="23" t="s">
        <v>179</v>
      </c>
      <c r="G35" s="23" t="s">
        <v>51</v>
      </c>
      <c r="H35" s="22">
        <f>2-2</f>
        <v>0</v>
      </c>
      <c r="I35" s="26"/>
      <c r="J35" s="26"/>
    </row>
    <row r="36" spans="2:10" s="25" customFormat="1" ht="14.25" x14ac:dyDescent="0.2">
      <c r="B36" s="28" t="s">
        <v>158</v>
      </c>
      <c r="C36" s="27" t="s">
        <v>49</v>
      </c>
      <c r="D36" s="27" t="s">
        <v>22</v>
      </c>
      <c r="E36" s="27" t="s">
        <v>155</v>
      </c>
      <c r="F36" s="27" t="s">
        <v>157</v>
      </c>
      <c r="G36" s="27" t="s">
        <v>41</v>
      </c>
      <c r="H36" s="26">
        <v>1.8</v>
      </c>
      <c r="I36" s="26">
        <v>1.8</v>
      </c>
      <c r="J36" s="26"/>
    </row>
    <row r="37" spans="2:10" s="21" customFormat="1" x14ac:dyDescent="0.25">
      <c r="B37" s="24" t="s">
        <v>128</v>
      </c>
      <c r="C37" s="23" t="s">
        <v>49</v>
      </c>
      <c r="D37" s="23" t="s">
        <v>22</v>
      </c>
      <c r="E37" s="23" t="s">
        <v>155</v>
      </c>
      <c r="F37" s="23" t="s">
        <v>157</v>
      </c>
      <c r="G37" s="23" t="s">
        <v>51</v>
      </c>
      <c r="H37" s="22">
        <v>1.8</v>
      </c>
      <c r="I37" s="22">
        <v>1.8</v>
      </c>
      <c r="J37" s="22"/>
    </row>
    <row r="38" spans="2:10" s="25" customFormat="1" ht="24" x14ac:dyDescent="0.2">
      <c r="B38" s="28" t="s">
        <v>156</v>
      </c>
      <c r="C38" s="27" t="s">
        <v>49</v>
      </c>
      <c r="D38" s="27" t="s">
        <v>22</v>
      </c>
      <c r="E38" s="27" t="s">
        <v>155</v>
      </c>
      <c r="F38" s="27" t="s">
        <v>154</v>
      </c>
      <c r="G38" s="27" t="s">
        <v>41</v>
      </c>
      <c r="H38" s="26">
        <v>8</v>
      </c>
      <c r="I38" s="26">
        <v>8</v>
      </c>
      <c r="J38" s="26"/>
    </row>
    <row r="39" spans="2:10" s="21" customFormat="1" x14ac:dyDescent="0.25">
      <c r="B39" s="24" t="s">
        <v>128</v>
      </c>
      <c r="C39" s="23" t="s">
        <v>49</v>
      </c>
      <c r="D39" s="23" t="s">
        <v>22</v>
      </c>
      <c r="E39" s="23" t="s">
        <v>155</v>
      </c>
      <c r="F39" s="23" t="s">
        <v>154</v>
      </c>
      <c r="G39" s="23" t="s">
        <v>51</v>
      </c>
      <c r="H39" s="22">
        <v>8</v>
      </c>
      <c r="I39" s="22">
        <v>8</v>
      </c>
      <c r="J39" s="22"/>
    </row>
    <row r="40" spans="2:10" s="21" customFormat="1" x14ac:dyDescent="0.25">
      <c r="B40" s="28" t="s">
        <v>244</v>
      </c>
      <c r="C40" s="23" t="s">
        <v>49</v>
      </c>
      <c r="D40" s="23" t="s">
        <v>22</v>
      </c>
      <c r="E40" s="23" t="s">
        <v>155</v>
      </c>
      <c r="F40" s="23" t="s">
        <v>245</v>
      </c>
      <c r="G40" s="27"/>
      <c r="H40" s="26">
        <f>H41+H42</f>
        <v>74</v>
      </c>
      <c r="I40" s="22"/>
      <c r="J40" s="22"/>
    </row>
    <row r="41" spans="2:10" s="21" customFormat="1" ht="15" customHeight="1" x14ac:dyDescent="0.25">
      <c r="B41" s="24" t="s">
        <v>88</v>
      </c>
      <c r="C41" s="23" t="s">
        <v>49</v>
      </c>
      <c r="D41" s="23" t="s">
        <v>22</v>
      </c>
      <c r="E41" s="23" t="s">
        <v>155</v>
      </c>
      <c r="F41" s="23" t="s">
        <v>245</v>
      </c>
      <c r="G41" s="23" t="s">
        <v>50</v>
      </c>
      <c r="H41" s="22">
        <v>56.8</v>
      </c>
      <c r="I41" s="22"/>
      <c r="J41" s="22"/>
    </row>
    <row r="42" spans="2:10" s="21" customFormat="1" ht="36" customHeight="1" x14ac:dyDescent="0.25">
      <c r="B42" s="24" t="s">
        <v>89</v>
      </c>
      <c r="C42" s="23" t="s">
        <v>49</v>
      </c>
      <c r="D42" s="23" t="s">
        <v>22</v>
      </c>
      <c r="E42" s="23" t="s">
        <v>155</v>
      </c>
      <c r="F42" s="23" t="s">
        <v>245</v>
      </c>
      <c r="G42" s="23" t="s">
        <v>90</v>
      </c>
      <c r="H42" s="22">
        <v>17.2</v>
      </c>
      <c r="I42" s="22"/>
      <c r="J42" s="22"/>
    </row>
    <row r="43" spans="2:10" s="21" customFormat="1" ht="16.5" customHeight="1" x14ac:dyDescent="0.25">
      <c r="B43" s="28" t="s">
        <v>159</v>
      </c>
      <c r="C43" s="27" t="s">
        <v>49</v>
      </c>
      <c r="D43" s="27" t="s">
        <v>22</v>
      </c>
      <c r="E43" s="27" t="s">
        <v>155</v>
      </c>
      <c r="F43" s="27" t="s">
        <v>247</v>
      </c>
      <c r="G43" s="27"/>
      <c r="H43" s="26">
        <f>H44</f>
        <v>10</v>
      </c>
      <c r="I43" s="22"/>
      <c r="J43" s="22"/>
    </row>
    <row r="44" spans="2:10" s="21" customFormat="1" ht="18.75" customHeight="1" x14ac:dyDescent="0.25">
      <c r="B44" s="24" t="s">
        <v>128</v>
      </c>
      <c r="C44" s="23" t="s">
        <v>49</v>
      </c>
      <c r="D44" s="23" t="s">
        <v>22</v>
      </c>
      <c r="E44" s="23" t="s">
        <v>155</v>
      </c>
      <c r="F44" s="23" t="s">
        <v>247</v>
      </c>
      <c r="G44" s="23" t="s">
        <v>51</v>
      </c>
      <c r="H44" s="22">
        <v>10</v>
      </c>
      <c r="I44" s="22"/>
      <c r="J44" s="22"/>
    </row>
    <row r="45" spans="2:10" s="25" customFormat="1" ht="14.25" x14ac:dyDescent="0.2">
      <c r="B45" s="28" t="s">
        <v>114</v>
      </c>
      <c r="C45" s="27" t="s">
        <v>49</v>
      </c>
      <c r="D45" s="27" t="s">
        <v>111</v>
      </c>
      <c r="E45" s="27"/>
      <c r="F45" s="27" t="s">
        <v>41</v>
      </c>
      <c r="G45" s="27" t="s">
        <v>41</v>
      </c>
      <c r="H45" s="26">
        <v>102.3</v>
      </c>
      <c r="I45" s="26">
        <v>102.3</v>
      </c>
      <c r="J45" s="26"/>
    </row>
    <row r="46" spans="2:10" s="25" customFormat="1" ht="14.25" x14ac:dyDescent="0.2">
      <c r="B46" s="28" t="s">
        <v>115</v>
      </c>
      <c r="C46" s="27" t="s">
        <v>49</v>
      </c>
      <c r="D46" s="27" t="s">
        <v>111</v>
      </c>
      <c r="E46" s="27" t="s">
        <v>116</v>
      </c>
      <c r="F46" s="27" t="s">
        <v>41</v>
      </c>
      <c r="G46" s="27" t="s">
        <v>41</v>
      </c>
      <c r="H46" s="26">
        <v>102.3</v>
      </c>
      <c r="I46" s="26">
        <v>102.3</v>
      </c>
      <c r="J46" s="26"/>
    </row>
    <row r="47" spans="2:10" s="25" customFormat="1" ht="14.25" x14ac:dyDescent="0.2">
      <c r="B47" s="28" t="s">
        <v>70</v>
      </c>
      <c r="C47" s="27" t="s">
        <v>49</v>
      </c>
      <c r="D47" s="27" t="s">
        <v>111</v>
      </c>
      <c r="E47" s="27" t="s">
        <v>116</v>
      </c>
      <c r="F47" s="27" t="s">
        <v>86</v>
      </c>
      <c r="G47" s="27" t="s">
        <v>41</v>
      </c>
      <c r="H47" s="26">
        <v>102.3</v>
      </c>
      <c r="I47" s="26">
        <v>102.3</v>
      </c>
      <c r="J47" s="26"/>
    </row>
    <row r="48" spans="2:10" s="25" customFormat="1" ht="24" x14ac:dyDescent="0.2">
      <c r="B48" s="28" t="s">
        <v>53</v>
      </c>
      <c r="C48" s="27" t="s">
        <v>49</v>
      </c>
      <c r="D48" s="27" t="s">
        <v>111</v>
      </c>
      <c r="E48" s="27" t="s">
        <v>116</v>
      </c>
      <c r="F48" s="27" t="s">
        <v>87</v>
      </c>
      <c r="G48" s="27" t="s">
        <v>41</v>
      </c>
      <c r="H48" s="26">
        <f>H49+H50+H51+H52</f>
        <v>102.30000000000001</v>
      </c>
      <c r="I48" s="26">
        <v>102.3</v>
      </c>
      <c r="J48" s="26"/>
    </row>
    <row r="49" spans="2:10" s="21" customFormat="1" ht="24.75" x14ac:dyDescent="0.25">
      <c r="B49" s="24" t="s">
        <v>88</v>
      </c>
      <c r="C49" s="23" t="s">
        <v>49</v>
      </c>
      <c r="D49" s="23" t="s">
        <v>111</v>
      </c>
      <c r="E49" s="23" t="s">
        <v>116</v>
      </c>
      <c r="F49" s="23" t="s">
        <v>87</v>
      </c>
      <c r="G49" s="23" t="s">
        <v>50</v>
      </c>
      <c r="H49" s="22">
        <v>76</v>
      </c>
      <c r="I49" s="22">
        <v>76</v>
      </c>
      <c r="J49" s="22"/>
    </row>
    <row r="50" spans="2:10" s="21" customFormat="1" ht="36.75" x14ac:dyDescent="0.25">
      <c r="B50" s="24" t="s">
        <v>89</v>
      </c>
      <c r="C50" s="23" t="s">
        <v>49</v>
      </c>
      <c r="D50" s="23" t="s">
        <v>111</v>
      </c>
      <c r="E50" s="23" t="s">
        <v>116</v>
      </c>
      <c r="F50" s="23" t="s">
        <v>87</v>
      </c>
      <c r="G50" s="23" t="s">
        <v>90</v>
      </c>
      <c r="H50" s="22">
        <v>23</v>
      </c>
      <c r="I50" s="22">
        <v>23</v>
      </c>
      <c r="J50" s="22"/>
    </row>
    <row r="51" spans="2:10" s="21" customFormat="1" x14ac:dyDescent="0.25">
      <c r="B51" s="24" t="s">
        <v>188</v>
      </c>
      <c r="C51" s="23" t="s">
        <v>49</v>
      </c>
      <c r="D51" s="23" t="s">
        <v>111</v>
      </c>
      <c r="E51" s="23" t="s">
        <v>116</v>
      </c>
      <c r="F51" s="23" t="s">
        <v>87</v>
      </c>
      <c r="G51" s="23" t="s">
        <v>189</v>
      </c>
      <c r="H51" s="22">
        <v>2.4</v>
      </c>
      <c r="I51" s="22"/>
      <c r="J51" s="22"/>
    </row>
    <row r="52" spans="2:10" s="21" customFormat="1" x14ac:dyDescent="0.25">
      <c r="B52" s="24" t="s">
        <v>128</v>
      </c>
      <c r="C52" s="23" t="s">
        <v>49</v>
      </c>
      <c r="D52" s="23" t="s">
        <v>111</v>
      </c>
      <c r="E52" s="23" t="s">
        <v>116</v>
      </c>
      <c r="F52" s="23" t="s">
        <v>87</v>
      </c>
      <c r="G52" s="23" t="s">
        <v>51</v>
      </c>
      <c r="H52" s="22">
        <f>3.3-2.4</f>
        <v>0.89999999999999991</v>
      </c>
      <c r="I52" s="22">
        <v>3.3</v>
      </c>
      <c r="J52" s="22"/>
    </row>
    <row r="53" spans="2:10" s="25" customFormat="1" ht="24" x14ac:dyDescent="0.2">
      <c r="B53" s="28" t="s">
        <v>129</v>
      </c>
      <c r="C53" s="27" t="s">
        <v>49</v>
      </c>
      <c r="D53" s="27" t="s">
        <v>116</v>
      </c>
      <c r="E53" s="27"/>
      <c r="F53" s="27" t="s">
        <v>41</v>
      </c>
      <c r="G53" s="27" t="s">
        <v>41</v>
      </c>
      <c r="H53" s="26">
        <f>H54</f>
        <v>347.8</v>
      </c>
      <c r="I53" s="26">
        <v>66</v>
      </c>
      <c r="J53" s="26"/>
    </row>
    <row r="54" spans="2:10" s="25" customFormat="1" ht="14.25" x14ac:dyDescent="0.2">
      <c r="B54" s="28" t="s">
        <v>130</v>
      </c>
      <c r="C54" s="27" t="s">
        <v>49</v>
      </c>
      <c r="D54" s="27" t="s">
        <v>116</v>
      </c>
      <c r="E54" s="27" t="s">
        <v>30</v>
      </c>
      <c r="F54" s="27" t="s">
        <v>41</v>
      </c>
      <c r="G54" s="27" t="s">
        <v>41</v>
      </c>
      <c r="H54" s="26">
        <f>H55</f>
        <v>347.8</v>
      </c>
      <c r="I54" s="26">
        <v>66</v>
      </c>
      <c r="J54" s="26"/>
    </row>
    <row r="55" spans="2:10" s="25" customFormat="1" ht="14.25" x14ac:dyDescent="0.2">
      <c r="B55" s="28" t="s">
        <v>70</v>
      </c>
      <c r="C55" s="27" t="s">
        <v>49</v>
      </c>
      <c r="D55" s="27" t="s">
        <v>116</v>
      </c>
      <c r="E55" s="27" t="s">
        <v>30</v>
      </c>
      <c r="F55" s="27" t="s">
        <v>86</v>
      </c>
      <c r="G55" s="27" t="s">
        <v>41</v>
      </c>
      <c r="H55" s="26">
        <f>H56+H59</f>
        <v>347.8</v>
      </c>
      <c r="I55" s="26">
        <v>66</v>
      </c>
      <c r="J55" s="26"/>
    </row>
    <row r="56" spans="2:10" s="25" customFormat="1" ht="24" x14ac:dyDescent="0.2">
      <c r="B56" s="28" t="s">
        <v>153</v>
      </c>
      <c r="C56" s="27" t="s">
        <v>49</v>
      </c>
      <c r="D56" s="27" t="s">
        <v>116</v>
      </c>
      <c r="E56" s="27" t="s">
        <v>30</v>
      </c>
      <c r="F56" s="27" t="s">
        <v>131</v>
      </c>
      <c r="G56" s="27" t="s">
        <v>41</v>
      </c>
      <c r="H56" s="26">
        <f>H57+H58+H61</f>
        <v>167.8</v>
      </c>
      <c r="I56" s="26">
        <v>66</v>
      </c>
      <c r="J56" s="26"/>
    </row>
    <row r="57" spans="2:10" s="21" customFormat="1" x14ac:dyDescent="0.25">
      <c r="B57" s="24" t="s">
        <v>128</v>
      </c>
      <c r="C57" s="23" t="s">
        <v>49</v>
      </c>
      <c r="D57" s="23" t="s">
        <v>116</v>
      </c>
      <c r="E57" s="23" t="s">
        <v>30</v>
      </c>
      <c r="F57" s="23" t="s">
        <v>131</v>
      </c>
      <c r="G57" s="23" t="s">
        <v>51</v>
      </c>
      <c r="H57" s="22">
        <f>50+2.3+12+2+15.4+10.1</f>
        <v>91.8</v>
      </c>
      <c r="I57" s="22">
        <v>50</v>
      </c>
      <c r="J57" s="22"/>
    </row>
    <row r="58" spans="2:10" s="21" customFormat="1" x14ac:dyDescent="0.25">
      <c r="B58" s="24" t="s">
        <v>152</v>
      </c>
      <c r="C58" s="23" t="s">
        <v>49</v>
      </c>
      <c r="D58" s="23" t="s">
        <v>116</v>
      </c>
      <c r="E58" s="23" t="s">
        <v>30</v>
      </c>
      <c r="F58" s="23" t="s">
        <v>131</v>
      </c>
      <c r="G58" s="23" t="s">
        <v>151</v>
      </c>
      <c r="H58" s="22">
        <v>16</v>
      </c>
      <c r="I58" s="22">
        <v>16</v>
      </c>
      <c r="J58" s="22"/>
    </row>
    <row r="59" spans="2:10" s="21" customFormat="1" x14ac:dyDescent="0.25">
      <c r="B59" s="28" t="s">
        <v>233</v>
      </c>
      <c r="C59" s="27" t="s">
        <v>49</v>
      </c>
      <c r="D59" s="27" t="s">
        <v>116</v>
      </c>
      <c r="E59" s="27" t="s">
        <v>30</v>
      </c>
      <c r="F59" s="27" t="s">
        <v>234</v>
      </c>
      <c r="G59" s="27"/>
      <c r="H59" s="26">
        <f>H60</f>
        <v>180</v>
      </c>
      <c r="I59" s="22"/>
      <c r="J59" s="22"/>
    </row>
    <row r="60" spans="2:10" s="21" customFormat="1" x14ac:dyDescent="0.25">
      <c r="B60" s="24" t="s">
        <v>128</v>
      </c>
      <c r="C60" s="23" t="s">
        <v>49</v>
      </c>
      <c r="D60" s="23" t="s">
        <v>116</v>
      </c>
      <c r="E60" s="23" t="s">
        <v>30</v>
      </c>
      <c r="F60" s="23" t="s">
        <v>234</v>
      </c>
      <c r="G60" s="23" t="s">
        <v>51</v>
      </c>
      <c r="H60" s="22">
        <v>180</v>
      </c>
      <c r="I60" s="22"/>
      <c r="J60" s="22"/>
    </row>
    <row r="61" spans="2:10" s="21" customFormat="1" x14ac:dyDescent="0.25">
      <c r="B61" s="28" t="s">
        <v>217</v>
      </c>
      <c r="C61" s="27" t="s">
        <v>49</v>
      </c>
      <c r="D61" s="27" t="s">
        <v>116</v>
      </c>
      <c r="E61" s="27" t="s">
        <v>30</v>
      </c>
      <c r="F61" s="27" t="s">
        <v>191</v>
      </c>
      <c r="G61" s="27"/>
      <c r="H61" s="26">
        <v>60</v>
      </c>
      <c r="I61" s="22"/>
      <c r="J61" s="22"/>
    </row>
    <row r="62" spans="2:10" s="21" customFormat="1" x14ac:dyDescent="0.25">
      <c r="B62" s="24" t="s">
        <v>128</v>
      </c>
      <c r="C62" s="23" t="s">
        <v>49</v>
      </c>
      <c r="D62" s="23" t="s">
        <v>116</v>
      </c>
      <c r="E62" s="23" t="s">
        <v>30</v>
      </c>
      <c r="F62" s="23" t="s">
        <v>191</v>
      </c>
      <c r="G62" s="23" t="s">
        <v>51</v>
      </c>
      <c r="H62" s="22">
        <v>60</v>
      </c>
      <c r="I62" s="22"/>
      <c r="J62" s="22"/>
    </row>
    <row r="63" spans="2:10" s="21" customFormat="1" x14ac:dyDescent="0.25">
      <c r="B63" s="28" t="s">
        <v>197</v>
      </c>
      <c r="C63" s="27" t="s">
        <v>49</v>
      </c>
      <c r="D63" s="27" t="s">
        <v>113</v>
      </c>
      <c r="E63" s="27" t="s">
        <v>137</v>
      </c>
      <c r="F63" s="27" t="s">
        <v>232</v>
      </c>
      <c r="G63" s="27"/>
      <c r="H63" s="26">
        <f>H64+H66+H70+H68</f>
        <v>591</v>
      </c>
      <c r="I63" s="22"/>
      <c r="J63" s="22"/>
    </row>
    <row r="64" spans="2:10" s="21" customFormat="1" ht="24.75" x14ac:dyDescent="0.25">
      <c r="B64" s="28" t="s">
        <v>230</v>
      </c>
      <c r="C64" s="27" t="s">
        <v>49</v>
      </c>
      <c r="D64" s="27" t="s">
        <v>113</v>
      </c>
      <c r="E64" s="27" t="s">
        <v>137</v>
      </c>
      <c r="F64" s="27" t="s">
        <v>231</v>
      </c>
      <c r="G64" s="27"/>
      <c r="H64" s="26">
        <v>551.1</v>
      </c>
      <c r="I64" s="22"/>
      <c r="J64" s="22"/>
    </row>
    <row r="65" spans="2:10" s="21" customFormat="1" x14ac:dyDescent="0.25">
      <c r="B65" s="24" t="s">
        <v>128</v>
      </c>
      <c r="C65" s="23" t="s">
        <v>49</v>
      </c>
      <c r="D65" s="23" t="s">
        <v>113</v>
      </c>
      <c r="E65" s="23" t="s">
        <v>137</v>
      </c>
      <c r="F65" s="23" t="s">
        <v>231</v>
      </c>
      <c r="G65" s="23" t="s">
        <v>51</v>
      </c>
      <c r="H65" s="22">
        <v>551.1</v>
      </c>
      <c r="I65" s="22"/>
      <c r="J65" s="22"/>
    </row>
    <row r="66" spans="2:10" s="21" customFormat="1" x14ac:dyDescent="0.25">
      <c r="B66" s="28" t="s">
        <v>229</v>
      </c>
      <c r="C66" s="27" t="s">
        <v>49</v>
      </c>
      <c r="D66" s="27" t="s">
        <v>113</v>
      </c>
      <c r="E66" s="27" t="s">
        <v>137</v>
      </c>
      <c r="F66" s="27" t="s">
        <v>179</v>
      </c>
      <c r="G66" s="27"/>
      <c r="H66" s="26">
        <f>H67</f>
        <v>0</v>
      </c>
      <c r="I66" s="22"/>
      <c r="J66" s="22"/>
    </row>
    <row r="67" spans="2:10" s="21" customFormat="1" x14ac:dyDescent="0.25">
      <c r="B67" s="24" t="s">
        <v>128</v>
      </c>
      <c r="C67" s="23" t="s">
        <v>49</v>
      </c>
      <c r="D67" s="23" t="s">
        <v>113</v>
      </c>
      <c r="E67" s="23" t="s">
        <v>137</v>
      </c>
      <c r="F67" s="23" t="s">
        <v>179</v>
      </c>
      <c r="G67" s="23" t="s">
        <v>51</v>
      </c>
      <c r="H67" s="22">
        <f>15-15</f>
        <v>0</v>
      </c>
      <c r="I67" s="22"/>
      <c r="J67" s="22"/>
    </row>
    <row r="68" spans="2:10" s="21" customFormat="1" x14ac:dyDescent="0.25">
      <c r="B68" s="28" t="s">
        <v>229</v>
      </c>
      <c r="C68" s="27" t="s">
        <v>49</v>
      </c>
      <c r="D68" s="27" t="s">
        <v>113</v>
      </c>
      <c r="E68" s="27" t="s">
        <v>137</v>
      </c>
      <c r="F68" s="27" t="s">
        <v>241</v>
      </c>
      <c r="G68" s="27"/>
      <c r="H68" s="26">
        <f>H69</f>
        <v>15</v>
      </c>
      <c r="I68" s="22"/>
      <c r="J68" s="22"/>
    </row>
    <row r="69" spans="2:10" s="21" customFormat="1" x14ac:dyDescent="0.25">
      <c r="B69" s="24" t="s">
        <v>128</v>
      </c>
      <c r="C69" s="23" t="s">
        <v>49</v>
      </c>
      <c r="D69" s="23" t="s">
        <v>113</v>
      </c>
      <c r="E69" s="23" t="s">
        <v>137</v>
      </c>
      <c r="F69" s="23" t="s">
        <v>241</v>
      </c>
      <c r="G69" s="23" t="s">
        <v>51</v>
      </c>
      <c r="H69" s="22">
        <f>15</f>
        <v>15</v>
      </c>
      <c r="I69" s="22"/>
      <c r="J69" s="22"/>
    </row>
    <row r="70" spans="2:10" s="21" customFormat="1" x14ac:dyDescent="0.25">
      <c r="B70" s="28" t="s">
        <v>236</v>
      </c>
      <c r="C70" s="27" t="s">
        <v>49</v>
      </c>
      <c r="D70" s="27" t="s">
        <v>113</v>
      </c>
      <c r="E70" s="27" t="s">
        <v>137</v>
      </c>
      <c r="F70" s="27" t="s">
        <v>235</v>
      </c>
      <c r="G70" s="27"/>
      <c r="H70" s="26">
        <f>H71</f>
        <v>24.9</v>
      </c>
      <c r="I70" s="22"/>
      <c r="J70" s="22"/>
    </row>
    <row r="71" spans="2:10" s="21" customFormat="1" ht="24.75" x14ac:dyDescent="0.25">
      <c r="B71" s="24" t="s">
        <v>209</v>
      </c>
      <c r="C71" s="23" t="s">
        <v>49</v>
      </c>
      <c r="D71" s="23" t="s">
        <v>113</v>
      </c>
      <c r="E71" s="23" t="s">
        <v>137</v>
      </c>
      <c r="F71" s="23" t="s">
        <v>235</v>
      </c>
      <c r="G71" s="23" t="s">
        <v>51</v>
      </c>
      <c r="H71" s="22">
        <f>24.9</f>
        <v>24.9</v>
      </c>
      <c r="I71" s="22"/>
      <c r="J71" s="22"/>
    </row>
    <row r="72" spans="2:10" s="21" customFormat="1" ht="24.75" x14ac:dyDescent="0.25">
      <c r="B72" s="28" t="s">
        <v>210</v>
      </c>
      <c r="C72" s="27" t="s">
        <v>49</v>
      </c>
      <c r="D72" s="27" t="s">
        <v>113</v>
      </c>
      <c r="E72" s="27" t="s">
        <v>137</v>
      </c>
      <c r="F72" s="27" t="s">
        <v>211</v>
      </c>
      <c r="G72" s="27"/>
      <c r="H72" s="26">
        <f>H73</f>
        <v>0.30000000000000004</v>
      </c>
      <c r="I72" s="22"/>
      <c r="J72" s="22"/>
    </row>
    <row r="73" spans="2:10" s="21" customFormat="1" ht="24.75" x14ac:dyDescent="0.25">
      <c r="B73" s="24" t="s">
        <v>209</v>
      </c>
      <c r="C73" s="23" t="s">
        <v>49</v>
      </c>
      <c r="D73" s="23" t="s">
        <v>113</v>
      </c>
      <c r="E73" s="23" t="s">
        <v>137</v>
      </c>
      <c r="F73" s="23" t="s">
        <v>211</v>
      </c>
      <c r="G73" s="23" t="s">
        <v>51</v>
      </c>
      <c r="H73" s="22">
        <f>2-1.7</f>
        <v>0.30000000000000004</v>
      </c>
      <c r="I73" s="22"/>
      <c r="J73" s="22"/>
    </row>
    <row r="74" spans="2:10" s="25" customFormat="1" ht="14.25" x14ac:dyDescent="0.2">
      <c r="B74" s="28" t="s">
        <v>117</v>
      </c>
      <c r="C74" s="27" t="s">
        <v>49</v>
      </c>
      <c r="D74" s="27" t="s">
        <v>113</v>
      </c>
      <c r="E74" s="27"/>
      <c r="F74" s="27" t="s">
        <v>41</v>
      </c>
      <c r="G74" s="27" t="s">
        <v>41</v>
      </c>
      <c r="H74" s="26">
        <f>H75</f>
        <v>5686.2000000000007</v>
      </c>
      <c r="I74" s="26">
        <v>1160.3</v>
      </c>
      <c r="J74" s="26"/>
    </row>
    <row r="75" spans="2:10" s="25" customFormat="1" ht="14.25" x14ac:dyDescent="0.2">
      <c r="B75" s="28" t="s">
        <v>132</v>
      </c>
      <c r="C75" s="27" t="s">
        <v>49</v>
      </c>
      <c r="D75" s="27" t="s">
        <v>113</v>
      </c>
      <c r="E75" s="27" t="s">
        <v>118</v>
      </c>
      <c r="F75" s="27" t="s">
        <v>41</v>
      </c>
      <c r="G75" s="27" t="s">
        <v>41</v>
      </c>
      <c r="H75" s="26">
        <f>H76</f>
        <v>5686.2000000000007</v>
      </c>
      <c r="I75" s="26">
        <v>1160.3</v>
      </c>
      <c r="J75" s="26"/>
    </row>
    <row r="76" spans="2:10" s="25" customFormat="1" ht="14.25" x14ac:dyDescent="0.2">
      <c r="B76" s="28" t="s">
        <v>70</v>
      </c>
      <c r="C76" s="27" t="s">
        <v>49</v>
      </c>
      <c r="D76" s="27" t="s">
        <v>113</v>
      </c>
      <c r="E76" s="27" t="s">
        <v>118</v>
      </c>
      <c r="F76" s="27" t="s">
        <v>86</v>
      </c>
      <c r="G76" s="27" t="s">
        <v>41</v>
      </c>
      <c r="H76" s="26">
        <f>H77+H79+H81+H85+H91+H87+H89+H83+H93+H97+H99+H101+H103+H95</f>
        <v>5686.2000000000007</v>
      </c>
      <c r="I76" s="26">
        <v>1160.3</v>
      </c>
      <c r="J76" s="26"/>
    </row>
    <row r="77" spans="2:10" s="25" customFormat="1" ht="14.25" x14ac:dyDescent="0.2">
      <c r="B77" s="28" t="s">
        <v>182</v>
      </c>
      <c r="C77" s="23" t="s">
        <v>49</v>
      </c>
      <c r="D77" s="23" t="s">
        <v>113</v>
      </c>
      <c r="E77" s="23" t="s">
        <v>118</v>
      </c>
      <c r="F77" s="23" t="s">
        <v>181</v>
      </c>
      <c r="G77" s="27"/>
      <c r="H77" s="26">
        <f>H78</f>
        <v>25</v>
      </c>
      <c r="I77" s="26"/>
      <c r="J77" s="26"/>
    </row>
    <row r="78" spans="2:10" s="25" customFormat="1" ht="14.25" x14ac:dyDescent="0.2">
      <c r="B78" s="24" t="s">
        <v>128</v>
      </c>
      <c r="C78" s="23" t="s">
        <v>49</v>
      </c>
      <c r="D78" s="23" t="s">
        <v>113</v>
      </c>
      <c r="E78" s="23" t="s">
        <v>118</v>
      </c>
      <c r="F78" s="23" t="s">
        <v>181</v>
      </c>
      <c r="G78" s="23" t="s">
        <v>51</v>
      </c>
      <c r="H78" s="26">
        <f>6+4+15</f>
        <v>25</v>
      </c>
      <c r="I78" s="26"/>
      <c r="J78" s="26"/>
    </row>
    <row r="79" spans="2:10" s="25" customFormat="1" ht="36" x14ac:dyDescent="0.2">
      <c r="B79" s="28" t="s">
        <v>73</v>
      </c>
      <c r="C79" s="27" t="s">
        <v>49</v>
      </c>
      <c r="D79" s="27" t="s">
        <v>113</v>
      </c>
      <c r="E79" s="27" t="s">
        <v>118</v>
      </c>
      <c r="F79" s="27" t="s">
        <v>94</v>
      </c>
      <c r="G79" s="27" t="s">
        <v>41</v>
      </c>
      <c r="H79" s="26">
        <f>H80</f>
        <v>1442.9</v>
      </c>
      <c r="I79" s="26">
        <v>942.9</v>
      </c>
      <c r="J79" s="26"/>
    </row>
    <row r="80" spans="2:10" s="21" customFormat="1" x14ac:dyDescent="0.25">
      <c r="B80" s="24" t="s">
        <v>128</v>
      </c>
      <c r="C80" s="23" t="s">
        <v>49</v>
      </c>
      <c r="D80" s="23" t="s">
        <v>113</v>
      </c>
      <c r="E80" s="23" t="s">
        <v>118</v>
      </c>
      <c r="F80" s="23" t="s">
        <v>94</v>
      </c>
      <c r="G80" s="23" t="s">
        <v>51</v>
      </c>
      <c r="H80" s="22">
        <f>942.9-6-25+100+200-4+250-15</f>
        <v>1442.9</v>
      </c>
      <c r="I80" s="22">
        <v>942.9</v>
      </c>
      <c r="J80" s="22"/>
    </row>
    <row r="81" spans="2:10" s="25" customFormat="1" ht="14.25" x14ac:dyDescent="0.2">
      <c r="B81" s="28" t="s">
        <v>95</v>
      </c>
      <c r="C81" s="27" t="s">
        <v>49</v>
      </c>
      <c r="D81" s="27" t="s">
        <v>113</v>
      </c>
      <c r="E81" s="27" t="s">
        <v>118</v>
      </c>
      <c r="F81" s="27" t="s">
        <v>96</v>
      </c>
      <c r="G81" s="27" t="s">
        <v>41</v>
      </c>
      <c r="H81" s="26">
        <f>H82</f>
        <v>248.29999999999998</v>
      </c>
      <c r="I81" s="26">
        <v>121</v>
      </c>
      <c r="J81" s="26"/>
    </row>
    <row r="82" spans="2:10" s="21" customFormat="1" x14ac:dyDescent="0.25">
      <c r="B82" s="24" t="s">
        <v>128</v>
      </c>
      <c r="C82" s="23" t="s">
        <v>49</v>
      </c>
      <c r="D82" s="23" t="s">
        <v>113</v>
      </c>
      <c r="E82" s="23" t="s">
        <v>118</v>
      </c>
      <c r="F82" s="23" t="s">
        <v>96</v>
      </c>
      <c r="G82" s="23" t="s">
        <v>51</v>
      </c>
      <c r="H82" s="22">
        <f>121+50.2+25+52.1</f>
        <v>248.29999999999998</v>
      </c>
      <c r="I82" s="22">
        <v>121</v>
      </c>
      <c r="J82" s="22"/>
    </row>
    <row r="83" spans="2:10" s="21" customFormat="1" ht="48.75" x14ac:dyDescent="0.25">
      <c r="B83" s="28" t="s">
        <v>150</v>
      </c>
      <c r="C83" s="23" t="s">
        <v>49</v>
      </c>
      <c r="D83" s="27" t="s">
        <v>113</v>
      </c>
      <c r="E83" s="27" t="s">
        <v>118</v>
      </c>
      <c r="F83" s="27" t="s">
        <v>215</v>
      </c>
      <c r="G83" s="23"/>
      <c r="H83" s="22">
        <f>H84</f>
        <v>0</v>
      </c>
      <c r="I83" s="22"/>
      <c r="J83" s="22"/>
    </row>
    <row r="84" spans="2:10" s="21" customFormat="1" x14ac:dyDescent="0.25">
      <c r="B84" s="24" t="s">
        <v>128</v>
      </c>
      <c r="C84" s="23" t="s">
        <v>49</v>
      </c>
      <c r="D84" s="23" t="s">
        <v>113</v>
      </c>
      <c r="E84" s="23" t="s">
        <v>118</v>
      </c>
      <c r="F84" s="23" t="s">
        <v>215</v>
      </c>
      <c r="G84" s="23" t="s">
        <v>51</v>
      </c>
      <c r="H84" s="22">
        <f>635-635</f>
        <v>0</v>
      </c>
      <c r="I84" s="22"/>
      <c r="J84" s="22"/>
    </row>
    <row r="85" spans="2:10" s="25" customFormat="1" ht="48" x14ac:dyDescent="0.2">
      <c r="B85" s="28" t="s">
        <v>150</v>
      </c>
      <c r="C85" s="27" t="s">
        <v>49</v>
      </c>
      <c r="D85" s="27" t="s">
        <v>113</v>
      </c>
      <c r="E85" s="27" t="s">
        <v>118</v>
      </c>
      <c r="F85" s="27" t="s">
        <v>143</v>
      </c>
      <c r="G85" s="27" t="s">
        <v>41</v>
      </c>
      <c r="H85" s="26">
        <f>H86</f>
        <v>0</v>
      </c>
      <c r="I85" s="26">
        <v>96.4</v>
      </c>
      <c r="J85" s="26"/>
    </row>
    <row r="86" spans="2:10" s="21" customFormat="1" x14ac:dyDescent="0.25">
      <c r="B86" s="24" t="s">
        <v>128</v>
      </c>
      <c r="C86" s="23" t="s">
        <v>49</v>
      </c>
      <c r="D86" s="23" t="s">
        <v>113</v>
      </c>
      <c r="E86" s="23" t="s">
        <v>118</v>
      </c>
      <c r="F86" s="23" t="s">
        <v>143</v>
      </c>
      <c r="G86" s="23" t="s">
        <v>51</v>
      </c>
      <c r="H86" s="22">
        <f>96.4-96.4</f>
        <v>0</v>
      </c>
      <c r="I86" s="22">
        <v>96.4</v>
      </c>
      <c r="J86" s="22"/>
    </row>
    <row r="87" spans="2:10" s="21" customFormat="1" ht="36.75" x14ac:dyDescent="0.25">
      <c r="B87" s="28" t="s">
        <v>204</v>
      </c>
      <c r="C87" s="27" t="s">
        <v>49</v>
      </c>
      <c r="D87" s="27" t="s">
        <v>113</v>
      </c>
      <c r="E87" s="27" t="s">
        <v>118</v>
      </c>
      <c r="F87" s="27" t="s">
        <v>205</v>
      </c>
      <c r="G87" s="23"/>
      <c r="H87" s="26">
        <f>H88</f>
        <v>0</v>
      </c>
      <c r="I87" s="22"/>
      <c r="J87" s="22"/>
    </row>
    <row r="88" spans="2:10" s="21" customFormat="1" x14ac:dyDescent="0.25">
      <c r="B88" s="24" t="s">
        <v>128</v>
      </c>
      <c r="C88" s="23" t="s">
        <v>49</v>
      </c>
      <c r="D88" s="23" t="s">
        <v>113</v>
      </c>
      <c r="E88" s="23" t="s">
        <v>118</v>
      </c>
      <c r="F88" s="23" t="s">
        <v>205</v>
      </c>
      <c r="G88" s="23" t="s">
        <v>51</v>
      </c>
      <c r="H88" s="22">
        <f>95.3-95.3</f>
        <v>0</v>
      </c>
      <c r="I88" s="22"/>
      <c r="J88" s="22"/>
    </row>
    <row r="89" spans="2:10" s="21" customFormat="1" ht="36.75" x14ac:dyDescent="0.25">
      <c r="B89" s="28" t="s">
        <v>206</v>
      </c>
      <c r="C89" s="27" t="s">
        <v>49</v>
      </c>
      <c r="D89" s="27" t="s">
        <v>113</v>
      </c>
      <c r="E89" s="27" t="s">
        <v>118</v>
      </c>
      <c r="F89" s="27" t="s">
        <v>207</v>
      </c>
      <c r="G89" s="23"/>
      <c r="H89" s="26">
        <f>H90</f>
        <v>0</v>
      </c>
      <c r="I89" s="22"/>
      <c r="J89" s="22"/>
    </row>
    <row r="90" spans="2:10" s="21" customFormat="1" x14ac:dyDescent="0.25">
      <c r="B90" s="24" t="s">
        <v>128</v>
      </c>
      <c r="C90" s="23" t="s">
        <v>49</v>
      </c>
      <c r="D90" s="23" t="s">
        <v>113</v>
      </c>
      <c r="E90" s="23" t="s">
        <v>118</v>
      </c>
      <c r="F90" s="23" t="s">
        <v>207</v>
      </c>
      <c r="G90" s="23" t="s">
        <v>51</v>
      </c>
      <c r="H90" s="22">
        <f>95.3-95.3</f>
        <v>0</v>
      </c>
      <c r="I90" s="22"/>
      <c r="J90" s="22"/>
    </row>
    <row r="91" spans="2:10" s="21" customFormat="1" x14ac:dyDescent="0.25">
      <c r="B91" s="28" t="s">
        <v>187</v>
      </c>
      <c r="C91" s="27" t="s">
        <v>49</v>
      </c>
      <c r="D91" s="27" t="s">
        <v>113</v>
      </c>
      <c r="E91" s="27" t="s">
        <v>118</v>
      </c>
      <c r="F91" s="27" t="s">
        <v>179</v>
      </c>
      <c r="G91" s="23"/>
      <c r="H91" s="26">
        <f>H92</f>
        <v>0</v>
      </c>
      <c r="I91" s="22"/>
      <c r="J91" s="22"/>
    </row>
    <row r="92" spans="2:10" s="21" customFormat="1" x14ac:dyDescent="0.25">
      <c r="B92" s="24" t="s">
        <v>128</v>
      </c>
      <c r="C92" s="23" t="s">
        <v>49</v>
      </c>
      <c r="D92" s="23" t="s">
        <v>113</v>
      </c>
      <c r="E92" s="23" t="s">
        <v>118</v>
      </c>
      <c r="F92" s="23" t="s">
        <v>179</v>
      </c>
      <c r="G92" s="23" t="s">
        <v>51</v>
      </c>
      <c r="H92" s="22">
        <f>95-42.9-22.1-30</f>
        <v>0</v>
      </c>
      <c r="I92" s="22"/>
      <c r="J92" s="22"/>
    </row>
    <row r="93" spans="2:10" s="21" customFormat="1" x14ac:dyDescent="0.25">
      <c r="B93" s="28" t="s">
        <v>213</v>
      </c>
      <c r="C93" s="27" t="s">
        <v>49</v>
      </c>
      <c r="D93" s="27" t="s">
        <v>113</v>
      </c>
      <c r="E93" s="27" t="s">
        <v>118</v>
      </c>
      <c r="F93" s="27" t="s">
        <v>214</v>
      </c>
      <c r="G93" s="23"/>
      <c r="H93" s="26">
        <f>H94</f>
        <v>0</v>
      </c>
      <c r="I93" s="22"/>
      <c r="J93" s="22"/>
    </row>
    <row r="94" spans="2:10" s="21" customFormat="1" x14ac:dyDescent="0.25">
      <c r="B94" s="24" t="s">
        <v>128</v>
      </c>
      <c r="C94" s="23" t="s">
        <v>49</v>
      </c>
      <c r="D94" s="23" t="s">
        <v>113</v>
      </c>
      <c r="E94" s="23" t="s">
        <v>118</v>
      </c>
      <c r="F94" s="23" t="s">
        <v>214</v>
      </c>
      <c r="G94" s="23" t="s">
        <v>51</v>
      </c>
      <c r="H94" s="22">
        <f>1505+1500.1+42.9-3048</f>
        <v>0</v>
      </c>
      <c r="I94" s="22"/>
      <c r="J94" s="22"/>
    </row>
    <row r="95" spans="2:10" s="21" customFormat="1" x14ac:dyDescent="0.25">
      <c r="B95" s="28" t="s">
        <v>213</v>
      </c>
      <c r="C95" s="27" t="s">
        <v>49</v>
      </c>
      <c r="D95" s="27" t="s">
        <v>113</v>
      </c>
      <c r="E95" s="27" t="s">
        <v>118</v>
      </c>
      <c r="F95" s="27" t="s">
        <v>246</v>
      </c>
      <c r="G95" s="23"/>
      <c r="H95" s="26">
        <v>3048</v>
      </c>
      <c r="I95" s="22"/>
      <c r="J95" s="22"/>
    </row>
    <row r="96" spans="2:10" s="21" customFormat="1" x14ac:dyDescent="0.25">
      <c r="B96" s="24" t="s">
        <v>128</v>
      </c>
      <c r="C96" s="23" t="s">
        <v>49</v>
      </c>
      <c r="D96" s="23" t="s">
        <v>113</v>
      </c>
      <c r="E96" s="23" t="s">
        <v>118</v>
      </c>
      <c r="F96" s="23" t="s">
        <v>246</v>
      </c>
      <c r="G96" s="23" t="s">
        <v>51</v>
      </c>
      <c r="H96" s="22">
        <f>1505+1500.1+42.9</f>
        <v>3048</v>
      </c>
      <c r="I96" s="22"/>
      <c r="J96" s="22"/>
    </row>
    <row r="97" spans="2:10" s="21" customFormat="1" ht="48.75" x14ac:dyDescent="0.25">
      <c r="B97" s="28" t="s">
        <v>150</v>
      </c>
      <c r="C97" s="23" t="s">
        <v>49</v>
      </c>
      <c r="D97" s="27" t="s">
        <v>113</v>
      </c>
      <c r="E97" s="27" t="s">
        <v>118</v>
      </c>
      <c r="F97" s="27" t="s">
        <v>237</v>
      </c>
      <c r="G97" s="23"/>
      <c r="H97" s="22">
        <v>635</v>
      </c>
      <c r="I97" s="22"/>
      <c r="J97" s="22"/>
    </row>
    <row r="98" spans="2:10" s="21" customFormat="1" x14ac:dyDescent="0.25">
      <c r="B98" s="24" t="s">
        <v>128</v>
      </c>
      <c r="C98" s="23" t="s">
        <v>49</v>
      </c>
      <c r="D98" s="23" t="s">
        <v>113</v>
      </c>
      <c r="E98" s="23" t="s">
        <v>118</v>
      </c>
      <c r="F98" s="23" t="s">
        <v>237</v>
      </c>
      <c r="G98" s="23" t="s">
        <v>51</v>
      </c>
      <c r="H98" s="22">
        <v>635</v>
      </c>
      <c r="I98" s="22"/>
      <c r="J98" s="22"/>
    </row>
    <row r="99" spans="2:10" s="21" customFormat="1" ht="48.75" x14ac:dyDescent="0.25">
      <c r="B99" s="28" t="s">
        <v>150</v>
      </c>
      <c r="C99" s="27" t="s">
        <v>49</v>
      </c>
      <c r="D99" s="27" t="s">
        <v>113</v>
      </c>
      <c r="E99" s="27" t="s">
        <v>118</v>
      </c>
      <c r="F99" s="27" t="s">
        <v>238</v>
      </c>
      <c r="G99" s="27" t="s">
        <v>41</v>
      </c>
      <c r="H99" s="26">
        <v>96.4</v>
      </c>
      <c r="I99" s="22"/>
      <c r="J99" s="22"/>
    </row>
    <row r="100" spans="2:10" s="21" customFormat="1" x14ac:dyDescent="0.25">
      <c r="B100" s="24" t="s">
        <v>128</v>
      </c>
      <c r="C100" s="23" t="s">
        <v>49</v>
      </c>
      <c r="D100" s="23" t="s">
        <v>113</v>
      </c>
      <c r="E100" s="23" t="s">
        <v>118</v>
      </c>
      <c r="F100" s="23" t="s">
        <v>238</v>
      </c>
      <c r="G100" s="23" t="s">
        <v>51</v>
      </c>
      <c r="H100" s="22">
        <v>96.4</v>
      </c>
      <c r="I100" s="22"/>
      <c r="J100" s="22"/>
    </row>
    <row r="101" spans="2:10" s="21" customFormat="1" ht="36.75" x14ac:dyDescent="0.25">
      <c r="B101" s="28" t="s">
        <v>204</v>
      </c>
      <c r="C101" s="27" t="s">
        <v>49</v>
      </c>
      <c r="D101" s="27" t="s">
        <v>113</v>
      </c>
      <c r="E101" s="27" t="s">
        <v>118</v>
      </c>
      <c r="F101" s="27" t="s">
        <v>239</v>
      </c>
      <c r="G101" s="23"/>
      <c r="H101" s="26">
        <v>95.3</v>
      </c>
      <c r="I101" s="22"/>
      <c r="J101" s="22"/>
    </row>
    <row r="102" spans="2:10" s="21" customFormat="1" x14ac:dyDescent="0.25">
      <c r="B102" s="24" t="s">
        <v>128</v>
      </c>
      <c r="C102" s="23" t="s">
        <v>49</v>
      </c>
      <c r="D102" s="23" t="s">
        <v>113</v>
      </c>
      <c r="E102" s="23" t="s">
        <v>118</v>
      </c>
      <c r="F102" s="23" t="s">
        <v>239</v>
      </c>
      <c r="G102" s="23" t="s">
        <v>51</v>
      </c>
      <c r="H102" s="22">
        <v>95.3</v>
      </c>
      <c r="I102" s="22"/>
      <c r="J102" s="22"/>
    </row>
    <row r="103" spans="2:10" s="21" customFormat="1" ht="36.75" x14ac:dyDescent="0.25">
      <c r="B103" s="28" t="s">
        <v>206</v>
      </c>
      <c r="C103" s="27" t="s">
        <v>49</v>
      </c>
      <c r="D103" s="27" t="s">
        <v>113</v>
      </c>
      <c r="E103" s="27" t="s">
        <v>118</v>
      </c>
      <c r="F103" s="27" t="s">
        <v>240</v>
      </c>
      <c r="G103" s="23"/>
      <c r="H103" s="26">
        <v>95.3</v>
      </c>
      <c r="I103" s="22"/>
      <c r="J103" s="22"/>
    </row>
    <row r="104" spans="2:10" s="21" customFormat="1" x14ac:dyDescent="0.25">
      <c r="B104" s="24" t="s">
        <v>128</v>
      </c>
      <c r="C104" s="23" t="s">
        <v>49</v>
      </c>
      <c r="D104" s="23" t="s">
        <v>113</v>
      </c>
      <c r="E104" s="23" t="s">
        <v>118</v>
      </c>
      <c r="F104" s="23" t="s">
        <v>240</v>
      </c>
      <c r="G104" s="23" t="s">
        <v>51</v>
      </c>
      <c r="H104" s="22">
        <v>95.3</v>
      </c>
      <c r="I104" s="22"/>
      <c r="J104" s="22"/>
    </row>
    <row r="105" spans="2:10" s="25" customFormat="1" ht="14.25" x14ac:dyDescent="0.2">
      <c r="B105" s="28" t="s">
        <v>136</v>
      </c>
      <c r="C105" s="27" t="s">
        <v>49</v>
      </c>
      <c r="D105" s="27" t="s">
        <v>137</v>
      </c>
      <c r="E105" s="27"/>
      <c r="F105" s="27" t="s">
        <v>41</v>
      </c>
      <c r="G105" s="27" t="s">
        <v>41</v>
      </c>
      <c r="H105" s="26">
        <f>H106</f>
        <v>124.7</v>
      </c>
      <c r="I105" s="26">
        <v>93</v>
      </c>
      <c r="J105" s="26"/>
    </row>
    <row r="106" spans="2:10" s="25" customFormat="1" ht="14.25" x14ac:dyDescent="0.2">
      <c r="B106" s="28" t="s">
        <v>138</v>
      </c>
      <c r="C106" s="27" t="s">
        <v>49</v>
      </c>
      <c r="D106" s="27" t="s">
        <v>137</v>
      </c>
      <c r="E106" s="27" t="s">
        <v>116</v>
      </c>
      <c r="F106" s="27" t="s">
        <v>41</v>
      </c>
      <c r="G106" s="27" t="s">
        <v>41</v>
      </c>
      <c r="H106" s="26">
        <f>H107</f>
        <v>124.7</v>
      </c>
      <c r="I106" s="26">
        <v>93</v>
      </c>
      <c r="J106" s="26"/>
    </row>
    <row r="107" spans="2:10" s="25" customFormat="1" ht="14.25" x14ac:dyDescent="0.2">
      <c r="B107" s="28" t="s">
        <v>70</v>
      </c>
      <c r="C107" s="27" t="s">
        <v>49</v>
      </c>
      <c r="D107" s="27" t="s">
        <v>137</v>
      </c>
      <c r="E107" s="27" t="s">
        <v>116</v>
      </c>
      <c r="F107" s="27" t="s">
        <v>86</v>
      </c>
      <c r="G107" s="27" t="s">
        <v>41</v>
      </c>
      <c r="H107" s="26">
        <f>H110+H112+H114+H108+H122+H116+H118</f>
        <v>124.7</v>
      </c>
      <c r="I107" s="26">
        <v>93</v>
      </c>
      <c r="J107" s="26"/>
    </row>
    <row r="108" spans="2:10" s="25" customFormat="1" ht="14.25" x14ac:dyDescent="0.2">
      <c r="B108" s="28" t="s">
        <v>182</v>
      </c>
      <c r="C108" s="23" t="s">
        <v>49</v>
      </c>
      <c r="D108" s="23" t="s">
        <v>137</v>
      </c>
      <c r="E108" s="23" t="s">
        <v>116</v>
      </c>
      <c r="F108" s="23" t="s">
        <v>181</v>
      </c>
      <c r="G108" s="27"/>
      <c r="H108" s="26">
        <f>H109</f>
        <v>30</v>
      </c>
      <c r="I108" s="26"/>
      <c r="J108" s="26"/>
    </row>
    <row r="109" spans="2:10" s="25" customFormat="1" ht="14.25" x14ac:dyDescent="0.2">
      <c r="B109" s="24" t="s">
        <v>128</v>
      </c>
      <c r="C109" s="23" t="s">
        <v>49</v>
      </c>
      <c r="D109" s="23" t="s">
        <v>137</v>
      </c>
      <c r="E109" s="23" t="s">
        <v>116</v>
      </c>
      <c r="F109" s="23" t="s">
        <v>181</v>
      </c>
      <c r="G109" s="23" t="s">
        <v>51</v>
      </c>
      <c r="H109" s="26">
        <f>5+5+15+5</f>
        <v>30</v>
      </c>
      <c r="I109" s="26"/>
      <c r="J109" s="26"/>
    </row>
    <row r="110" spans="2:10" s="25" customFormat="1" ht="14.25" x14ac:dyDescent="0.2">
      <c r="B110" s="28" t="s">
        <v>180</v>
      </c>
      <c r="C110" s="27" t="s">
        <v>49</v>
      </c>
      <c r="D110" s="27" t="s">
        <v>137</v>
      </c>
      <c r="E110" s="27" t="s">
        <v>116</v>
      </c>
      <c r="F110" s="27" t="s">
        <v>179</v>
      </c>
      <c r="G110" s="23"/>
      <c r="H110" s="26">
        <f>H111</f>
        <v>0</v>
      </c>
      <c r="I110" s="26"/>
      <c r="J110" s="26"/>
    </row>
    <row r="111" spans="2:10" s="25" customFormat="1" ht="14.25" x14ac:dyDescent="0.2">
      <c r="B111" s="24" t="s">
        <v>128</v>
      </c>
      <c r="C111" s="23" t="s">
        <v>49</v>
      </c>
      <c r="D111" s="23" t="s">
        <v>137</v>
      </c>
      <c r="E111" s="23" t="s">
        <v>116</v>
      </c>
      <c r="F111" s="23" t="s">
        <v>179</v>
      </c>
      <c r="G111" s="23" t="s">
        <v>51</v>
      </c>
      <c r="H111" s="26">
        <f>10+8+28.9-22.4-24.5</f>
        <v>0</v>
      </c>
      <c r="I111" s="26"/>
      <c r="J111" s="26"/>
    </row>
    <row r="112" spans="2:10" s="25" customFormat="1" ht="24" x14ac:dyDescent="0.2">
      <c r="B112" s="28" t="s">
        <v>139</v>
      </c>
      <c r="C112" s="27" t="s">
        <v>49</v>
      </c>
      <c r="D112" s="27" t="s">
        <v>137</v>
      </c>
      <c r="E112" s="27" t="s">
        <v>116</v>
      </c>
      <c r="F112" s="27" t="s">
        <v>140</v>
      </c>
      <c r="G112" s="27" t="s">
        <v>41</v>
      </c>
      <c r="H112" s="26">
        <f>H113</f>
        <v>8.4</v>
      </c>
      <c r="I112" s="26">
        <v>18.5</v>
      </c>
      <c r="J112" s="26"/>
    </row>
    <row r="113" spans="2:10" s="21" customFormat="1" x14ac:dyDescent="0.25">
      <c r="B113" s="24" t="s">
        <v>128</v>
      </c>
      <c r="C113" s="23" t="s">
        <v>49</v>
      </c>
      <c r="D113" s="23" t="s">
        <v>137</v>
      </c>
      <c r="E113" s="23" t="s">
        <v>116</v>
      </c>
      <c r="F113" s="23" t="s">
        <v>140</v>
      </c>
      <c r="G113" s="23" t="s">
        <v>51</v>
      </c>
      <c r="H113" s="22">
        <f>18.5-10.1</f>
        <v>8.4</v>
      </c>
      <c r="I113" s="22">
        <v>18.5</v>
      </c>
      <c r="J113" s="22"/>
    </row>
    <row r="114" spans="2:10" s="25" customFormat="1" ht="14.25" x14ac:dyDescent="0.2">
      <c r="B114" s="28" t="s">
        <v>141</v>
      </c>
      <c r="C114" s="27" t="s">
        <v>49</v>
      </c>
      <c r="D114" s="27" t="s">
        <v>137</v>
      </c>
      <c r="E114" s="27" t="s">
        <v>116</v>
      </c>
      <c r="F114" s="27" t="s">
        <v>142</v>
      </c>
      <c r="G114" s="27" t="s">
        <v>41</v>
      </c>
      <c r="H114" s="26">
        <f>H115</f>
        <v>0</v>
      </c>
      <c r="I114" s="26">
        <v>74.5</v>
      </c>
      <c r="J114" s="26"/>
    </row>
    <row r="115" spans="2:10" s="21" customFormat="1" x14ac:dyDescent="0.25">
      <c r="B115" s="24" t="s">
        <v>128</v>
      </c>
      <c r="C115" s="23" t="s">
        <v>49</v>
      </c>
      <c r="D115" s="23" t="s">
        <v>137</v>
      </c>
      <c r="E115" s="23" t="s">
        <v>116</v>
      </c>
      <c r="F115" s="23" t="s">
        <v>142</v>
      </c>
      <c r="G115" s="23" t="s">
        <v>51</v>
      </c>
      <c r="H115" s="22">
        <f>74.5-22-29-23.5</f>
        <v>0</v>
      </c>
      <c r="I115" s="22">
        <v>74.5</v>
      </c>
      <c r="J115" s="22"/>
    </row>
    <row r="116" spans="2:10" s="21" customFormat="1" ht="24.75" x14ac:dyDescent="0.25">
      <c r="B116" s="28" t="s">
        <v>190</v>
      </c>
      <c r="C116" s="27" t="s">
        <v>49</v>
      </c>
      <c r="D116" s="27" t="s">
        <v>137</v>
      </c>
      <c r="E116" s="27" t="s">
        <v>116</v>
      </c>
      <c r="F116" s="27" t="s">
        <v>191</v>
      </c>
      <c r="G116" s="27"/>
      <c r="H116" s="26">
        <v>21.6</v>
      </c>
      <c r="I116" s="22"/>
      <c r="J116" s="22"/>
    </row>
    <row r="117" spans="2:10" s="21" customFormat="1" x14ac:dyDescent="0.25">
      <c r="B117" s="24" t="s">
        <v>128</v>
      </c>
      <c r="C117" s="23" t="s">
        <v>49</v>
      </c>
      <c r="D117" s="23" t="s">
        <v>137</v>
      </c>
      <c r="E117" s="23" t="s">
        <v>116</v>
      </c>
      <c r="F117" s="23" t="s">
        <v>191</v>
      </c>
      <c r="G117" s="23" t="s">
        <v>51</v>
      </c>
      <c r="H117" s="22">
        <v>21.6</v>
      </c>
      <c r="I117" s="22"/>
      <c r="J117" s="22"/>
    </row>
    <row r="118" spans="2:10" s="21" customFormat="1" x14ac:dyDescent="0.25">
      <c r="B118" s="28" t="s">
        <v>233</v>
      </c>
      <c r="C118" s="27" t="s">
        <v>49</v>
      </c>
      <c r="D118" s="27" t="s">
        <v>137</v>
      </c>
      <c r="E118" s="27" t="s">
        <v>116</v>
      </c>
      <c r="F118" s="27" t="s">
        <v>234</v>
      </c>
      <c r="G118" s="23"/>
      <c r="H118" s="26">
        <f>H119</f>
        <v>64.7</v>
      </c>
      <c r="I118" s="22"/>
      <c r="J118" s="22"/>
    </row>
    <row r="119" spans="2:10" s="21" customFormat="1" x14ac:dyDescent="0.25">
      <c r="B119" s="24" t="s">
        <v>128</v>
      </c>
      <c r="C119" s="23" t="s">
        <v>49</v>
      </c>
      <c r="D119" s="23" t="s">
        <v>137</v>
      </c>
      <c r="E119" s="23" t="s">
        <v>116</v>
      </c>
      <c r="F119" s="23" t="s">
        <v>234</v>
      </c>
      <c r="G119" s="23" t="s">
        <v>51</v>
      </c>
      <c r="H119" s="22">
        <v>64.7</v>
      </c>
      <c r="I119" s="22"/>
      <c r="J119" s="22"/>
    </row>
    <row r="120" spans="2:10" s="21" customFormat="1" x14ac:dyDescent="0.25">
      <c r="B120" s="28" t="s">
        <v>186</v>
      </c>
      <c r="C120" s="27" t="s">
        <v>49</v>
      </c>
      <c r="D120" s="27" t="s">
        <v>184</v>
      </c>
      <c r="E120" s="27" t="s">
        <v>137</v>
      </c>
      <c r="F120" s="27" t="s">
        <v>185</v>
      </c>
      <c r="G120" s="27"/>
      <c r="H120" s="26">
        <f>H121</f>
        <v>2.7</v>
      </c>
      <c r="I120" s="22"/>
      <c r="J120" s="22"/>
    </row>
    <row r="121" spans="2:10" s="21" customFormat="1" x14ac:dyDescent="0.25">
      <c r="B121" s="24" t="s">
        <v>128</v>
      </c>
      <c r="C121" s="23" t="s">
        <v>49</v>
      </c>
      <c r="D121" s="23" t="s">
        <v>184</v>
      </c>
      <c r="E121" s="23" t="s">
        <v>137</v>
      </c>
      <c r="F121" s="23" t="s">
        <v>185</v>
      </c>
      <c r="G121" s="23" t="s">
        <v>51</v>
      </c>
      <c r="H121" s="22">
        <f>2.7</f>
        <v>2.7</v>
      </c>
      <c r="I121" s="22"/>
      <c r="J121" s="22"/>
    </row>
    <row r="122" spans="2:10" s="21" customFormat="1" x14ac:dyDescent="0.25">
      <c r="B122" s="28" t="s">
        <v>180</v>
      </c>
      <c r="C122" s="27" t="s">
        <v>49</v>
      </c>
      <c r="D122" s="27" t="s">
        <v>184</v>
      </c>
      <c r="E122" s="27" t="s">
        <v>137</v>
      </c>
      <c r="F122" s="27" t="s">
        <v>179</v>
      </c>
      <c r="G122" s="27"/>
      <c r="H122" s="26">
        <f>H123</f>
        <v>0</v>
      </c>
      <c r="I122" s="22"/>
      <c r="J122" s="22"/>
    </row>
    <row r="123" spans="2:10" s="21" customFormat="1" x14ac:dyDescent="0.25">
      <c r="B123" s="24" t="s">
        <v>128</v>
      </c>
      <c r="C123" s="23" t="s">
        <v>49</v>
      </c>
      <c r="D123" s="23" t="s">
        <v>184</v>
      </c>
      <c r="E123" s="23" t="s">
        <v>137</v>
      </c>
      <c r="F123" s="23" t="s">
        <v>179</v>
      </c>
      <c r="G123" s="23" t="s">
        <v>51</v>
      </c>
      <c r="H123" s="22">
        <f>78-78</f>
        <v>0</v>
      </c>
      <c r="I123" s="22"/>
      <c r="J123" s="22"/>
    </row>
    <row r="124" spans="2:10" s="25" customFormat="1" ht="14.25" x14ac:dyDescent="0.2">
      <c r="B124" s="28" t="s">
        <v>149</v>
      </c>
      <c r="C124" s="27" t="s">
        <v>49</v>
      </c>
      <c r="D124" s="27" t="s">
        <v>146</v>
      </c>
      <c r="E124" s="27"/>
      <c r="F124" s="27" t="s">
        <v>41</v>
      </c>
      <c r="G124" s="27" t="s">
        <v>41</v>
      </c>
      <c r="H124" s="26">
        <v>5</v>
      </c>
      <c r="I124" s="26">
        <v>5</v>
      </c>
      <c r="J124" s="26"/>
    </row>
    <row r="125" spans="2:10" s="25" customFormat="1" ht="14.25" x14ac:dyDescent="0.2">
      <c r="B125" s="28" t="s">
        <v>148</v>
      </c>
      <c r="C125" s="27" t="s">
        <v>49</v>
      </c>
      <c r="D125" s="27" t="s">
        <v>146</v>
      </c>
      <c r="E125" s="27" t="s">
        <v>113</v>
      </c>
      <c r="F125" s="27" t="s">
        <v>41</v>
      </c>
      <c r="G125" s="27" t="s">
        <v>41</v>
      </c>
      <c r="H125" s="26">
        <v>5</v>
      </c>
      <c r="I125" s="26">
        <v>5</v>
      </c>
      <c r="J125" s="26"/>
    </row>
    <row r="126" spans="2:10" s="25" customFormat="1" ht="14.25" x14ac:dyDescent="0.2">
      <c r="B126" s="28" t="s">
        <v>70</v>
      </c>
      <c r="C126" s="27" t="s">
        <v>49</v>
      </c>
      <c r="D126" s="27" t="s">
        <v>146</v>
      </c>
      <c r="E126" s="27" t="s">
        <v>113</v>
      </c>
      <c r="F126" s="27" t="s">
        <v>86</v>
      </c>
      <c r="G126" s="27" t="s">
        <v>41</v>
      </c>
      <c r="H126" s="26">
        <v>5</v>
      </c>
      <c r="I126" s="26">
        <v>5</v>
      </c>
      <c r="J126" s="26"/>
    </row>
    <row r="127" spans="2:10" s="25" customFormat="1" ht="14.25" x14ac:dyDescent="0.2">
      <c r="B127" s="28" t="s">
        <v>212</v>
      </c>
      <c r="C127" s="27" t="s">
        <v>49</v>
      </c>
      <c r="D127" s="27" t="s">
        <v>146</v>
      </c>
      <c r="E127" s="27" t="s">
        <v>113</v>
      </c>
      <c r="F127" s="27" t="s">
        <v>181</v>
      </c>
      <c r="G127" s="27"/>
      <c r="H127" s="26">
        <v>5</v>
      </c>
      <c r="I127" s="26"/>
      <c r="J127" s="26"/>
    </row>
    <row r="128" spans="2:10" s="25" customFormat="1" ht="14.25" x14ac:dyDescent="0.2">
      <c r="B128" s="24" t="s">
        <v>128</v>
      </c>
      <c r="C128" s="23" t="s">
        <v>49</v>
      </c>
      <c r="D128" s="23" t="s">
        <v>146</v>
      </c>
      <c r="E128" s="23" t="s">
        <v>113</v>
      </c>
      <c r="F128" s="23" t="s">
        <v>181</v>
      </c>
      <c r="G128" s="23" t="s">
        <v>51</v>
      </c>
      <c r="H128" s="26">
        <v>5</v>
      </c>
      <c r="I128" s="26"/>
      <c r="J128" s="26"/>
    </row>
    <row r="129" spans="2:10" s="25" customFormat="1" ht="24" x14ac:dyDescent="0.2">
      <c r="B129" s="28" t="s">
        <v>147</v>
      </c>
      <c r="C129" s="27" t="s">
        <v>49</v>
      </c>
      <c r="D129" s="27" t="s">
        <v>146</v>
      </c>
      <c r="E129" s="27" t="s">
        <v>113</v>
      </c>
      <c r="F129" s="27" t="s">
        <v>145</v>
      </c>
      <c r="G129" s="27" t="s">
        <v>41</v>
      </c>
      <c r="H129" s="26">
        <f>H130</f>
        <v>0</v>
      </c>
      <c r="I129" s="26">
        <v>5</v>
      </c>
      <c r="J129" s="26"/>
    </row>
    <row r="130" spans="2:10" s="21" customFormat="1" x14ac:dyDescent="0.25">
      <c r="B130" s="24" t="s">
        <v>128</v>
      </c>
      <c r="C130" s="23" t="s">
        <v>49</v>
      </c>
      <c r="D130" s="23" t="s">
        <v>146</v>
      </c>
      <c r="E130" s="23" t="s">
        <v>113</v>
      </c>
      <c r="F130" s="23" t="s">
        <v>145</v>
      </c>
      <c r="G130" s="23" t="s">
        <v>51</v>
      </c>
      <c r="H130" s="22">
        <f>5-5</f>
        <v>0</v>
      </c>
      <c r="I130" s="22">
        <v>5</v>
      </c>
      <c r="J130" s="22"/>
    </row>
    <row r="131" spans="2:10" x14ac:dyDescent="0.25">
      <c r="B131" s="103" t="s">
        <v>42</v>
      </c>
      <c r="C131" s="104"/>
      <c r="D131" s="104"/>
      <c r="E131" s="104"/>
      <c r="F131" s="104"/>
      <c r="G131" s="105"/>
      <c r="H131" s="20">
        <v>8341.9</v>
      </c>
      <c r="I131" s="19"/>
      <c r="J131" s="19"/>
    </row>
    <row r="132" spans="2:10" ht="17.25" customHeight="1" x14ac:dyDescent="0.25">
      <c r="B132" s="106" t="s">
        <v>144</v>
      </c>
      <c r="C132" s="107"/>
      <c r="D132" s="107"/>
      <c r="E132" s="107"/>
      <c r="F132" s="107"/>
      <c r="G132" s="108"/>
      <c r="H132" s="20">
        <f>J14</f>
        <v>0</v>
      </c>
      <c r="I132" s="19"/>
      <c r="J132" s="19"/>
    </row>
    <row r="133" spans="2:10" x14ac:dyDescent="0.25">
      <c r="B133" s="103" t="s">
        <v>43</v>
      </c>
      <c r="C133" s="104"/>
      <c r="D133" s="104"/>
      <c r="E133" s="104"/>
      <c r="F133" s="104"/>
      <c r="G133" s="105"/>
      <c r="H133" s="20">
        <v>8341.9</v>
      </c>
      <c r="I133" s="19"/>
      <c r="J133" s="19"/>
    </row>
  </sheetData>
  <mergeCells count="10">
    <mergeCell ref="B9:H9"/>
    <mergeCell ref="B131:G131"/>
    <mergeCell ref="B132:G132"/>
    <mergeCell ref="B133:G133"/>
    <mergeCell ref="B2:H2"/>
    <mergeCell ref="B3:H3"/>
    <mergeCell ref="B4:H4"/>
    <mergeCell ref="B5:H5"/>
    <mergeCell ref="D6:H6"/>
    <mergeCell ref="F7:H7"/>
  </mergeCells>
  <pageMargins left="0.25" right="0.25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3"/>
  <sheetViews>
    <sheetView tabSelected="1" view="pageBreakPreview" zoomScaleNormal="100" zoomScaleSheetLayoutView="100" workbookViewId="0">
      <selection activeCell="D6" sqref="D6"/>
    </sheetView>
  </sheetViews>
  <sheetFormatPr defaultRowHeight="15" x14ac:dyDescent="0.25"/>
  <cols>
    <col min="3" max="3" width="4.7109375" customWidth="1"/>
    <col min="4" max="4" width="67.42578125" customWidth="1"/>
    <col min="5" max="5" width="20.85546875" hidden="1" customWidth="1"/>
    <col min="6" max="6" width="10.42578125" customWidth="1"/>
  </cols>
  <sheetData>
    <row r="1" spans="3:7" x14ac:dyDescent="0.25">
      <c r="F1" s="8" t="s">
        <v>119</v>
      </c>
    </row>
    <row r="2" spans="3:7" x14ac:dyDescent="0.25">
      <c r="F2" s="8" t="s">
        <v>38</v>
      </c>
    </row>
    <row r="3" spans="3:7" x14ac:dyDescent="0.25">
      <c r="F3" s="8" t="s">
        <v>256</v>
      </c>
    </row>
    <row r="4" spans="3:7" x14ac:dyDescent="0.25">
      <c r="D4" s="96" t="s">
        <v>251</v>
      </c>
      <c r="E4" s="96"/>
      <c r="F4" s="96"/>
    </row>
    <row r="5" spans="3:7" x14ac:dyDescent="0.25">
      <c r="D5" s="96" t="s">
        <v>258</v>
      </c>
      <c r="E5" s="96"/>
      <c r="F5" s="96"/>
    </row>
    <row r="6" spans="3:7" x14ac:dyDescent="0.25">
      <c r="F6" s="8" t="s">
        <v>259</v>
      </c>
    </row>
    <row r="8" spans="3:7" ht="30" x14ac:dyDescent="0.25">
      <c r="D8" s="9" t="s">
        <v>178</v>
      </c>
    </row>
    <row r="11" spans="3:7" x14ac:dyDescent="0.25">
      <c r="F11" t="s">
        <v>74</v>
      </c>
    </row>
    <row r="12" spans="3:7" ht="30" x14ac:dyDescent="0.25">
      <c r="C12" s="10" t="s">
        <v>69</v>
      </c>
      <c r="D12" s="14" t="s">
        <v>4</v>
      </c>
      <c r="E12" s="14"/>
      <c r="F12" s="14" t="s">
        <v>44</v>
      </c>
    </row>
    <row r="13" spans="3:7" x14ac:dyDescent="0.25">
      <c r="C13" s="112" t="s">
        <v>75</v>
      </c>
      <c r="D13" s="112"/>
      <c r="E13" s="112"/>
      <c r="F13" s="112"/>
    </row>
    <row r="14" spans="3:7" ht="60" x14ac:dyDescent="0.25">
      <c r="C14" s="11">
        <v>1</v>
      </c>
      <c r="D14" s="12" t="s">
        <v>177</v>
      </c>
      <c r="E14" s="11"/>
      <c r="F14" s="11">
        <f>1160.3+95+100+200+250</f>
        <v>1805.3</v>
      </c>
    </row>
    <row r="15" spans="3:7" x14ac:dyDescent="0.25">
      <c r="C15" s="11"/>
      <c r="D15" s="13" t="s">
        <v>76</v>
      </c>
      <c r="E15" s="11"/>
      <c r="F15" s="13">
        <f>F14</f>
        <v>1805.3</v>
      </c>
      <c r="G15" s="1"/>
    </row>
    <row r="16" spans="3:7" x14ac:dyDescent="0.25">
      <c r="C16" s="112" t="s">
        <v>77</v>
      </c>
      <c r="D16" s="112"/>
      <c r="E16" s="112"/>
      <c r="F16" s="112"/>
    </row>
    <row r="17" spans="3:6" ht="30" x14ac:dyDescent="0.25">
      <c r="C17" s="11">
        <v>1</v>
      </c>
      <c r="D17" s="12" t="s">
        <v>78</v>
      </c>
      <c r="E17" s="11"/>
      <c r="F17" s="11">
        <f>1039.3-6-25+100+200-96.4+250-15-4</f>
        <v>1442.8999999999999</v>
      </c>
    </row>
    <row r="18" spans="3:6" x14ac:dyDescent="0.25">
      <c r="C18" s="11">
        <v>2</v>
      </c>
      <c r="D18" s="12" t="s">
        <v>95</v>
      </c>
      <c r="E18" s="11"/>
      <c r="F18" s="11">
        <f>121+50.2+25+52.1</f>
        <v>248.29999999999998</v>
      </c>
    </row>
    <row r="19" spans="3:6" x14ac:dyDescent="0.25">
      <c r="C19" s="11">
        <v>3</v>
      </c>
      <c r="D19" s="12" t="s">
        <v>180</v>
      </c>
      <c r="E19" s="11"/>
      <c r="F19" s="11">
        <f>95-42.9-52.1</f>
        <v>0</v>
      </c>
    </row>
    <row r="20" spans="3:6" x14ac:dyDescent="0.25">
      <c r="C20" s="11">
        <v>4</v>
      </c>
      <c r="D20" s="12" t="s">
        <v>183</v>
      </c>
      <c r="E20" s="11"/>
      <c r="F20" s="11">
        <f>6+15+4</f>
        <v>25</v>
      </c>
    </row>
    <row r="21" spans="3:6" x14ac:dyDescent="0.25">
      <c r="C21" s="11">
        <v>5</v>
      </c>
      <c r="D21" s="12" t="s">
        <v>208</v>
      </c>
      <c r="E21" s="11"/>
      <c r="F21" s="11">
        <f>190.6+635+96.4</f>
        <v>922</v>
      </c>
    </row>
    <row r="22" spans="3:6" x14ac:dyDescent="0.25">
      <c r="C22" s="11">
        <v>6</v>
      </c>
      <c r="D22" s="12" t="s">
        <v>216</v>
      </c>
      <c r="E22" s="11"/>
      <c r="F22" s="11">
        <v>3048</v>
      </c>
    </row>
    <row r="23" spans="3:6" x14ac:dyDescent="0.25">
      <c r="C23" s="11"/>
      <c r="D23" s="13" t="s">
        <v>43</v>
      </c>
      <c r="E23" s="11"/>
      <c r="F23" s="13">
        <f>F17+F18+F19+F20+F21+F22</f>
        <v>5686.2</v>
      </c>
    </row>
  </sheetData>
  <mergeCells count="4">
    <mergeCell ref="D4:F4"/>
    <mergeCell ref="D5:F5"/>
    <mergeCell ref="C13:F13"/>
    <mergeCell ref="C16:F1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пр2</vt:lpstr>
      <vt:lpstr>пр7 </vt:lpstr>
      <vt:lpstr>пр13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2021-11-18T11:06:17Z</dcterms:modified>
</cp:coreProperties>
</file>