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18" i="4" l="1"/>
  <c r="D17" i="4"/>
  <c r="G113" i="5"/>
  <c r="G25" i="5"/>
  <c r="H41" i="7"/>
  <c r="G39" i="5"/>
  <c r="G80" i="5"/>
  <c r="G62" i="5"/>
  <c r="H19" i="7"/>
  <c r="D14" i="4" l="1"/>
  <c r="H40" i="7"/>
  <c r="G82" i="5"/>
  <c r="G70" i="5"/>
  <c r="G69" i="5" s="1"/>
  <c r="G68" i="5" s="1"/>
  <c r="G26" i="5"/>
  <c r="G23" i="5" s="1"/>
  <c r="G106" i="5"/>
  <c r="G108" i="5"/>
  <c r="G107" i="5" s="1"/>
  <c r="G24" i="5"/>
  <c r="G20" i="5"/>
  <c r="G19" i="5"/>
  <c r="G36" i="5"/>
  <c r="G31" i="5" s="1"/>
  <c r="G28" i="5"/>
  <c r="G63" i="5"/>
  <c r="G64" i="5"/>
  <c r="H38" i="7"/>
  <c r="H33" i="7" s="1"/>
  <c r="G92" i="5"/>
  <c r="G91" i="5" s="1"/>
  <c r="G98" i="5"/>
  <c r="G97" i="5"/>
  <c r="G90" i="5"/>
  <c r="G89" i="5" s="1"/>
  <c r="G88" i="5"/>
  <c r="G94" i="5"/>
  <c r="G93" i="5" s="1"/>
  <c r="G84" i="5"/>
  <c r="G83" i="5" s="1"/>
  <c r="D19" i="4" l="1"/>
  <c r="G61" i="5"/>
  <c r="G56" i="5" s="1"/>
  <c r="G105" i="5"/>
  <c r="G104" i="5"/>
  <c r="G103" i="5" s="1"/>
  <c r="G79" i="5"/>
  <c r="G78" i="5"/>
  <c r="H28" i="7" l="1"/>
  <c r="D20" i="4" l="1"/>
  <c r="G72" i="5" l="1"/>
  <c r="G73" i="5"/>
  <c r="G44" i="5"/>
  <c r="G48" i="5"/>
  <c r="H32" i="7" l="1"/>
  <c r="H26" i="7"/>
  <c r="H22" i="7"/>
  <c r="H20" i="7"/>
  <c r="H18" i="7"/>
  <c r="H17" i="7" s="1"/>
  <c r="H43" i="7" l="1"/>
  <c r="G112" i="5"/>
  <c r="G111" i="5" s="1"/>
  <c r="G110" i="5" s="1"/>
  <c r="G109" i="5" s="1"/>
  <c r="G87" i="5"/>
  <c r="G81" i="5"/>
  <c r="G77" i="5"/>
  <c r="G55" i="5"/>
  <c r="G54" i="5" s="1"/>
  <c r="G51" i="5"/>
  <c r="G50" i="5" s="1"/>
  <c r="G49" i="5" s="1"/>
  <c r="G52" i="5"/>
  <c r="G43" i="5"/>
  <c r="G42" i="5" s="1"/>
  <c r="G41" i="5" s="1"/>
  <c r="G30" i="5"/>
  <c r="G22" i="5"/>
  <c r="G21" i="5" s="1"/>
  <c r="G18" i="5"/>
  <c r="G17" i="5" s="1"/>
  <c r="G16" i="5" s="1"/>
  <c r="G76" i="5" l="1"/>
  <c r="G75" i="5" s="1"/>
  <c r="G67" i="5" s="1"/>
  <c r="G15" i="5"/>
  <c r="C11" i="7"/>
  <c r="H13" i="7"/>
  <c r="J13" i="7"/>
  <c r="L13" i="7"/>
  <c r="J43" i="7"/>
  <c r="L43" i="7"/>
  <c r="H44" i="7"/>
  <c r="J45" i="7"/>
  <c r="L45" i="7"/>
  <c r="A8" i="5"/>
  <c r="G10" i="5"/>
  <c r="H10" i="5"/>
  <c r="I10" i="5"/>
  <c r="D15" i="4"/>
  <c r="J44" i="7" l="1"/>
  <c r="L44" i="7"/>
  <c r="G14" i="5"/>
</calcChain>
</file>

<file path=xl/sharedStrings.xml><?xml version="1.0" encoding="utf-8"?>
<sst xmlns="http://schemas.openxmlformats.org/spreadsheetml/2006/main" count="830" uniqueCount="249">
  <si>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</si>
  <si>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</si>
  <si>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</si>
  <si>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</si>
  <si>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</si>
  <si>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 ,передаваемые бюджетам селсьских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</si>
  <si>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</si>
  <si>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</si>
  <si>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</si>
  <si>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</si>
  <si>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</si>
  <si>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ассигнований дорожного фонда муниципального образования "Кулигинское"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</si>
  <si>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</si>
  <si>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</si>
  <si>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</si>
  <si>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</si>
  <si>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</si>
  <si>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</si>
  <si>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</si>
  <si>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</si>
  <si>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446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</si>
  <si>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</si>
  <si>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</si>
  <si>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</si>
  <si>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</si>
  <si>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</si>
  <si>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</si>
  <si>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</si>
  <si>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99000S8810</t>
  </si>
  <si>
    <t>03</t>
  </si>
  <si>
    <t>05</t>
  </si>
  <si>
    <t>Реализация проектов инициативного бюджетирования в муниципальных образованиях в Кезском районе. на софинансирование которых предусмотрена субсидия из бюджета Удмуртской Республики</t>
  </si>
  <si>
    <t>9900062340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</si>
  <si>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</si>
  <si>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</si>
  <si>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</si>
  <si>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</si>
  <si>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634</t>
  </si>
  <si>
    <t>9900062120</t>
  </si>
  <si>
    <t>01</t>
  </si>
  <si>
    <t>Иные субсидии некоммерческим организациям (за исключением государственных (муниципальных) учреждений)</t>
  </si>
  <si>
    <t>Взносы Региональному оператору на капитальный ремонт</t>
  </si>
  <si>
    <t>Жилищное хозяйство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</si>
  <si>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</si>
  <si>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</si>
  <si>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</si>
  <si>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</si>
  <si>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</si>
  <si>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</si>
  <si>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</si>
  <si>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</si>
  <si>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</si>
  <si>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</si>
  <si>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</si>
  <si>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</si>
  <si>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</si>
  <si>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</si>
  <si>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</si>
  <si>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</si>
  <si>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</si>
  <si>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</si>
  <si>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</si>
  <si>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</si>
  <si>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</si>
  <si>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</si>
  <si>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</si>
  <si>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</si>
  <si>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</si>
  <si>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</si>
  <si>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</si>
  <si>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</si>
  <si>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</si>
  <si>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</si>
  <si>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</si>
  <si>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</si>
  <si>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</si>
  <si>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</si>
  <si>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</si>
  <si>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</si>
  <si>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</si>
  <si>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</si>
  <si>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«Кулигинское»</t>
  </si>
  <si>
    <t>Все администраторы</t>
  </si>
  <si>
    <t>Вариант: Кезский 2021;
Таблица: Проект 2021 (ПС);
Данные
%Узел Кезского района*Кулигинское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</si>
  <si>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</si>
  <si>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</si>
  <si>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</si>
  <si>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</si>
  <si>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</si>
  <si>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</si>
  <si>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МО=1300506;
БКД=00000000;
КОСГУ=000;
Программы=0000;
ЭД_БКД=00;
Балансировка бюджета=22;
Узлы=05;</t>
  </si>
  <si>
    <t>Вариант=Кезский 2021;
Табл=Проект 2021 (ПС);
МО=1300506;
БКД=00000000;
КОСГУ=000;
Программы=0000;
ЭД_БКД=00;
Балансировка бюджета=20;
Узлы=05;</t>
  </si>
  <si>
    <t>Вариант=Кезский 2021;
Табл=Проект 2021 (ПС);
МО=1300506;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</si>
  <si>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</si>
  <si>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</si>
  <si>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</si>
  <si>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</si>
  <si>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</si>
  <si>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</si>
  <si>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</si>
  <si>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</si>
  <si>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</si>
  <si>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</si>
  <si>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</si>
  <si>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</si>
  <si>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</si>
  <si>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446 01 06 06 00 10 0000 710</t>
  </si>
  <si>
    <t>Иные источники внутреннего финансирования дефицитов бюджетов</t>
  </si>
  <si>
    <t>446 01 06 00 00 00 0000 000</t>
  </si>
  <si>
    <t>Уменьшение прочих остатков денежных средств бюджетов поселений</t>
  </si>
  <si>
    <t>446 01 05 02 01 10 0000 610</t>
  </si>
  <si>
    <t>Увеличение прочих остатков денежных средств бюджета</t>
  </si>
  <si>
    <t>446 01 05 02 01 10 0000 510</t>
  </si>
  <si>
    <t>Изменение остатков средств на счетах по учету средств бюджета</t>
  </si>
  <si>
    <t>446 01 05 00 00 00 0000 000</t>
  </si>
  <si>
    <t>Источники внутреннего финансирования дефицитов бюджетов</t>
  </si>
  <si>
    <t>446 01 00 00 00 00 0000 000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</si>
  <si>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</si>
  <si>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</si>
  <si>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</si>
  <si>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"Кулигинское" на 2021 год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</si>
  <si>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</si>
  <si>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</si>
  <si>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</si>
  <si>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</si>
  <si>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</si>
  <si>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</si>
  <si>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</si>
  <si>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</si>
  <si>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</si>
  <si>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</si>
  <si>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</si>
  <si>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</si>
  <si>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</si>
  <si>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</si>
  <si>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</si>
  <si>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</si>
  <si>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</si>
  <si>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</si>
  <si>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120</t>
  </si>
  <si>
    <t>11109045</t>
  </si>
  <si>
    <t>ДОХОДЫ ОТ ИСПОЛЬЗОВАНИЯ ИМУЩЕСТВА, НАХОДЯЩЕГОСЯ В ГОСУДАРСТВЕННОЙ И МУНИЦИПАЛЬНОЙ СОБСТВЕННОСТИ</t>
  </si>
  <si>
    <t>11100000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</si>
  <si>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</si>
  <si>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</si>
  <si>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</si>
  <si>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</si>
  <si>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</si>
  <si>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</si>
  <si>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</si>
  <si>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</si>
  <si>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</si>
  <si>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Единый сельскохозяйственный налог</t>
  </si>
  <si>
    <t>10503010</t>
  </si>
  <si>
    <t>НАЛОГИ НА СОВОКУПНЫЙ ДОХОД</t>
  </si>
  <si>
    <t>10500000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</si>
  <si>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</si>
  <si>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</si>
  <si>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</si>
  <si>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</si>
  <si>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</si>
  <si>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</si>
  <si>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</si>
  <si>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МО=1300506
ВР=000
ЦС=00000
Ведомства=000
ФКР=0000
Балансировка бюджета=20
Узлы=05</t>
  </si>
  <si>
    <t>Вариант: Кезский 2021;
Таблица: Прогноз 2023 (ПС);
Данные
МО=1300506
ВР=000
ЦС=00000
Ведомства=000
ФКР=0000
Балансировка бюджета=10
Узлы=05</t>
  </si>
  <si>
    <t>Вариант: Кезский 2021;
Таблица: Прогноз 2022 (ПС);
Данные
МО=1300506
ВР=000
ЦС=00000
Ведомства=000
ФКР=0000
Балансировка бюджета=20
Узлы=05</t>
  </si>
  <si>
    <t>Вариант: Кезский 2021;
Таблица: Прогноз 2022 (ПС);
Данные
МО=1300506
ВР=000
ЦС=00000
Ведомства=000
ФКР=0000
Балансировка бюджета=10
Узлы=05</t>
  </si>
  <si>
    <t>Узел Кезского района</t>
  </si>
  <si>
    <t>Кулигинское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</si>
  <si>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</si>
  <si>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</si>
  <si>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</si>
  <si>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</si>
  <si>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</si>
  <si>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МО=1300506;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</si>
  <si>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МО=1300506;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</si>
  <si>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МО=1300506;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</si>
  <si>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МО=1300506;
ВР=000;
ЦС=00000;
Ведомства=000;
ФКР=0000;
Балансировка бюджета=10;
Узлы=05;
Муниципальные программы=00000;</t>
  </si>
  <si>
    <t>Вариант=Кезский 2021;
Табл=Проект 2021 (ПС);
МО=1300506;
ВР=000;
ЦС=00000;
Ведомства=000;
ФКР=0000;
Балансировка бюджета=20;
Узлы=05;
Муниципальные программы=00000;</t>
  </si>
  <si>
    <t>Вариант=Кезский 2021;
Табл=Проект 2021 (ПС);
МО=1300506;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</si>
  <si>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</si>
  <si>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</si>
  <si>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</si>
  <si>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</si>
  <si>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</si>
  <si>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</si>
  <si>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</si>
  <si>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9900008220</t>
  </si>
  <si>
    <t xml:space="preserve">Субсидия из бюджета УР,осуществление с участием средств самообложения </t>
  </si>
  <si>
    <t>9900060090</t>
  </si>
  <si>
    <t>Межевание автомобильной дороги</t>
  </si>
  <si>
    <t>99000S8814</t>
  </si>
  <si>
    <t>Реализация проектов инициативного бюджетирования в муниципальных образованиях в Кезском районе. За счет средств поступивших от спонсоров</t>
  </si>
  <si>
    <t>Иные выплаты персоналу</t>
  </si>
  <si>
    <t>122</t>
  </si>
  <si>
    <t>Субсидия(грагты в форме субсидий )на финансовое обеспечение затрат  в связи с призводством товаров,выполнением работ ,оказанием услуг</t>
  </si>
  <si>
    <t>813</t>
  </si>
  <si>
    <t>99000G2330</t>
  </si>
  <si>
    <t>Средства самообложения граждан</t>
  </si>
  <si>
    <t>11714030</t>
  </si>
  <si>
    <t>Средства самообложения граждан, зачисляемые в бюджеты сельских поселений</t>
  </si>
  <si>
    <t>11700000</t>
  </si>
  <si>
    <t>ПРОЧИЕ НЕНАЛОГОВЫЕ ДОХОДЫ</t>
  </si>
  <si>
    <t>11705050</t>
  </si>
  <si>
    <t>0300</t>
  </si>
  <si>
    <t>180</t>
  </si>
  <si>
    <t>Реализация проектов инициативного бюджетирования в муниципальных образованиях в Кезском районе. За счет средств поступивших от населения</t>
  </si>
  <si>
    <t>99000S8813</t>
  </si>
  <si>
    <t>20229999</t>
  </si>
  <si>
    <t>0101</t>
  </si>
  <si>
    <t xml:space="preserve">Прочие безвозмездные поступления </t>
  </si>
  <si>
    <t>20705030</t>
  </si>
  <si>
    <t>9900008810</t>
  </si>
  <si>
    <t>9900062330</t>
  </si>
  <si>
    <t>Прочие мероприятия по благоустройству территорий</t>
  </si>
  <si>
    <t>9900004230</t>
  </si>
  <si>
    <t>Дотация на стимулирования развития</t>
  </si>
  <si>
    <t>99000S6290</t>
  </si>
  <si>
    <t>Софинансирование</t>
  </si>
  <si>
    <t>Комплексное развитие с/х территорий</t>
  </si>
  <si>
    <t>99ж00L5769</t>
  </si>
  <si>
    <t>20225576</t>
  </si>
  <si>
    <t>Субсидии бюджетам сельских поселений на обеспечение комплексного развития с/х территорий</t>
  </si>
  <si>
    <t>20249999</t>
  </si>
  <si>
    <t>Прочие межбюджетные трансфетры, передаваемые бюджетам поселений</t>
  </si>
  <si>
    <t>9900008812</t>
  </si>
  <si>
    <t>99000S88М2</t>
  </si>
  <si>
    <t>99000S88Н2</t>
  </si>
  <si>
    <t>99000S88С2</t>
  </si>
  <si>
    <t>20215002</t>
  </si>
  <si>
    <t>Дотации бюджетам сельских поселений на поддержку мер сбалансированности бюджетов</t>
  </si>
  <si>
    <t>9900066620</t>
  </si>
  <si>
    <t>Уплата штрафов</t>
  </si>
  <si>
    <t>Расходы на предоставление грантов</t>
  </si>
  <si>
    <t>9900005580</t>
  </si>
  <si>
    <t>99ж00L576F</t>
  </si>
  <si>
    <t>9900062100</t>
  </si>
  <si>
    <t>Мероприятия в области жилищного хозяйства</t>
  </si>
  <si>
    <t>20219999</t>
  </si>
  <si>
    <t xml:space="preserve">Прочие дотации бюджетам сельских поселений </t>
  </si>
  <si>
    <t>9900004220</t>
  </si>
  <si>
    <t>Иные расходы на содержание имущества</t>
  </si>
  <si>
    <t>Приложение № 1</t>
  </si>
  <si>
    <t>муниципального образования</t>
  </si>
  <si>
    <t>"Муниципальный округ Кезский район</t>
  </si>
  <si>
    <t>Удмуртской Республики"</t>
  </si>
  <si>
    <t>от 17.11.2021 № 69</t>
  </si>
  <si>
    <t>Приложение № 2</t>
  </si>
  <si>
    <t xml:space="preserve">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</si>
</sst>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0000"/>
    <numFmt numFmtId="166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charset val="204"/>
    </font>
    <font>
      <sz val="9"/>
      <name val="Times New Roman"/>
      <charset val="204"/>
    </font>
    <font>
      <i/>
      <sz val="9"/>
      <color rgb="FF000000"/>
      <name val="Cambria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1" fillId="0" borderId="0"/>
    <xf numFmtId="49" fontId="20" fillId="0" borderId="8">
      <alignment horizontal="left" vertical="center" wrapText="1" indent="1"/>
    </xf>
  </cellStyleXfs>
  <cellXfs count="122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1" applyFont="1"/>
    <xf numFmtId="0" fontId="8" fillId="0" borderId="0" xfId="1" applyFont="1" applyFill="1"/>
    <xf numFmtId="49" fontId="8" fillId="0" borderId="0" xfId="1" applyNumberFormat="1" applyFont="1" applyAlignment="1">
      <alignment horizontal="center"/>
    </xf>
    <xf numFmtId="49" fontId="8" fillId="0" borderId="0" xfId="1" applyNumberFormat="1" applyFont="1"/>
    <xf numFmtId="0" fontId="9" fillId="0" borderId="2" xfId="1" applyFont="1" applyFill="1" applyBorder="1" applyAlignment="1">
      <alignment shrinkToFit="1"/>
    </xf>
    <xf numFmtId="0" fontId="9" fillId="0" borderId="2" xfId="1" applyFont="1" applyBorder="1" applyAlignment="1">
      <alignment shrinkToFit="1"/>
    </xf>
    <xf numFmtId="0" fontId="11" fillId="0" borderId="0" xfId="1" applyFont="1" applyAlignment="1">
      <alignment wrapText="1"/>
    </xf>
    <xf numFmtId="0" fontId="6" fillId="0" borderId="2" xfId="1" quotePrefix="1" applyFont="1" applyFill="1" applyBorder="1" applyAlignment="1">
      <alignment shrinkToFit="1"/>
    </xf>
    <xf numFmtId="49" fontId="6" fillId="0" borderId="2" xfId="1" quotePrefix="1" applyNumberFormat="1" applyFont="1" applyBorder="1" applyAlignment="1">
      <alignment horizontal="center" wrapText="1"/>
    </xf>
    <xf numFmtId="49" fontId="12" fillId="0" borderId="2" xfId="1" quotePrefix="1" applyNumberFormat="1" applyFont="1" applyBorder="1" applyAlignment="1">
      <alignment wrapText="1"/>
    </xf>
    <xf numFmtId="0" fontId="9" fillId="0" borderId="0" xfId="1" applyFont="1" applyAlignment="1">
      <alignment wrapText="1"/>
    </xf>
    <xf numFmtId="0" fontId="13" fillId="0" borderId="2" xfId="1" quotePrefix="1" applyFont="1" applyFill="1" applyBorder="1" applyAlignment="1">
      <alignment shrinkToFit="1"/>
    </xf>
    <xf numFmtId="49" fontId="13" fillId="0" borderId="2" xfId="1" quotePrefix="1" applyNumberFormat="1" applyFont="1" applyBorder="1" applyAlignment="1">
      <alignment horizontal="center" wrapText="1"/>
    </xf>
    <xf numFmtId="49" fontId="10" fillId="0" borderId="2" xfId="1" quotePrefix="1" applyNumberFormat="1" applyFont="1" applyBorder="1" applyAlignment="1">
      <alignment wrapText="1"/>
    </xf>
    <xf numFmtId="0" fontId="13" fillId="0" borderId="0" xfId="1" quotePrefix="1" applyFont="1" applyFill="1" applyAlignment="1">
      <alignment wrapText="1"/>
    </xf>
    <xf numFmtId="0" fontId="13" fillId="0" borderId="0" xfId="1" quotePrefix="1" applyFont="1" applyAlignment="1">
      <alignment wrapText="1"/>
    </xf>
    <xf numFmtId="49" fontId="9" fillId="0" borderId="0" xfId="1" quotePrefix="1" applyNumberFormat="1" applyFont="1" applyAlignment="1">
      <alignment horizontal="center" wrapText="1"/>
    </xf>
    <xf numFmtId="49" fontId="9" fillId="0" borderId="0" xfId="1" quotePrefix="1" applyNumberFormat="1" applyFont="1" applyAlignment="1">
      <alignment wrapText="1"/>
    </xf>
    <xf numFmtId="0" fontId="14" fillId="0" borderId="0" xfId="1" applyFont="1" applyAlignment="1">
      <alignment wrapText="1"/>
    </xf>
    <xf numFmtId="0" fontId="14" fillId="0" borderId="0" xfId="1" quotePrefix="1" applyFont="1" applyFill="1" applyAlignment="1">
      <alignment horizontal="center" wrapText="1"/>
    </xf>
    <xf numFmtId="49" fontId="14" fillId="0" borderId="0" xfId="1" quotePrefix="1" applyNumberFormat="1" applyFont="1" applyAlignment="1">
      <alignment horizontal="center" wrapText="1"/>
    </xf>
    <xf numFmtId="49" fontId="14" fillId="0" borderId="0" xfId="1" quotePrefix="1" applyNumberFormat="1" applyFont="1" applyAlignment="1">
      <alignment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textRotation="90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textRotation="90" wrapText="1"/>
    </xf>
    <xf numFmtId="0" fontId="8" fillId="0" borderId="0" xfId="1" applyFont="1" applyFill="1" applyAlignment="1">
      <alignment horizontal="right"/>
    </xf>
    <xf numFmtId="49" fontId="8" fillId="0" borderId="0" xfId="1" applyNumberFormat="1" applyFont="1" applyFill="1" applyAlignment="1">
      <alignment horizontal="center"/>
    </xf>
    <xf numFmtId="0" fontId="15" fillId="0" borderId="0" xfId="1" applyNumberFormat="1" applyFont="1" applyAlignment="1">
      <alignment vertical="center" wrapText="1"/>
    </xf>
    <xf numFmtId="0" fontId="11" fillId="0" borderId="0" xfId="1" applyNumberFormat="1" applyFont="1" applyAlignment="1">
      <alignment horizontal="right"/>
    </xf>
    <xf numFmtId="0" fontId="8" fillId="0" borderId="0" xfId="1" applyNumberFormat="1" applyFont="1" applyAlignment="1"/>
    <xf numFmtId="0" fontId="6" fillId="0" borderId="0" xfId="1" applyNumberFormat="1" applyFont="1" applyAlignment="1"/>
    <xf numFmtId="0" fontId="6" fillId="0" borderId="0" xfId="1" applyFont="1" applyFill="1" applyAlignment="1"/>
    <xf numFmtId="0" fontId="11" fillId="0" borderId="0" xfId="1" applyFont="1" applyBorder="1" applyAlignment="1">
      <alignment horizontal="right"/>
    </xf>
    <xf numFmtId="0" fontId="6" fillId="0" borderId="0" xfId="1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8"/>
    <xf numFmtId="0" fontId="7" fillId="0" borderId="0" xfId="8" applyFill="1"/>
    <xf numFmtId="49" fontId="7" fillId="0" borderId="0" xfId="8" applyNumberFormat="1"/>
    <xf numFmtId="0" fontId="16" fillId="0" borderId="2" xfId="8" applyFont="1" applyFill="1" applyBorder="1" applyAlignment="1">
      <alignment shrinkToFit="1"/>
    </xf>
    <xf numFmtId="0" fontId="16" fillId="0" borderId="2" xfId="8" applyFont="1" applyBorder="1" applyAlignment="1">
      <alignment shrinkToFit="1"/>
    </xf>
    <xf numFmtId="0" fontId="16" fillId="0" borderId="2" xfId="8" applyFont="1" applyBorder="1"/>
    <xf numFmtId="0" fontId="11" fillId="0" borderId="2" xfId="8" applyNumberFormat="1" applyFont="1" applyBorder="1" applyAlignment="1">
      <alignment shrinkToFit="1"/>
    </xf>
    <xf numFmtId="0" fontId="11" fillId="0" borderId="2" xfId="8" applyNumberFormat="1" applyFont="1" applyBorder="1" applyAlignment="1">
      <alignment wrapText="1"/>
    </xf>
    <xf numFmtId="49" fontId="11" fillId="0" borderId="2" xfId="8" applyNumberFormat="1" applyFont="1" applyBorder="1"/>
    <xf numFmtId="0" fontId="13" fillId="0" borderId="0" xfId="8" applyFont="1"/>
    <xf numFmtId="0" fontId="13" fillId="0" borderId="0" xfId="8" applyFont="1" applyFill="1"/>
    <xf numFmtId="0" fontId="9" fillId="0" borderId="2" xfId="8" applyNumberFormat="1" applyFont="1" applyBorder="1" applyAlignment="1">
      <alignment shrinkToFit="1"/>
    </xf>
    <xf numFmtId="0" fontId="9" fillId="0" borderId="2" xfId="8" applyNumberFormat="1" applyFont="1" applyBorder="1" applyAlignment="1">
      <alignment wrapText="1"/>
    </xf>
    <xf numFmtId="49" fontId="9" fillId="0" borderId="2" xfId="8" applyNumberFormat="1" applyFont="1" applyBorder="1"/>
    <xf numFmtId="49" fontId="9" fillId="0" borderId="2" xfId="8" applyNumberFormat="1" applyFont="1" applyBorder="1" applyAlignment="1">
      <alignment shrinkToFit="1"/>
    </xf>
    <xf numFmtId="49" fontId="9" fillId="0" borderId="5" xfId="8" applyNumberFormat="1" applyFont="1" applyBorder="1" applyAlignment="1">
      <alignment shrinkToFit="1"/>
    </xf>
    <xf numFmtId="0" fontId="7" fillId="0" borderId="0" xfId="8" quotePrefix="1" applyFill="1" applyAlignment="1">
      <alignment wrapText="1"/>
    </xf>
    <xf numFmtId="0" fontId="13" fillId="0" borderId="0" xfId="8" quotePrefix="1" applyFont="1" applyFill="1" applyAlignment="1">
      <alignment wrapText="1"/>
    </xf>
    <xf numFmtId="0" fontId="13" fillId="0" borderId="0" xfId="8" quotePrefix="1" applyFont="1" applyAlignment="1">
      <alignment wrapText="1"/>
    </xf>
    <xf numFmtId="49" fontId="13" fillId="0" borderId="0" xfId="8" quotePrefix="1" applyNumberFormat="1" applyFont="1" applyAlignment="1">
      <alignment wrapText="1"/>
    </xf>
    <xf numFmtId="0" fontId="17" fillId="0" borderId="0" xfId="8" quotePrefix="1" applyFont="1" applyFill="1" applyAlignment="1">
      <alignment wrapText="1"/>
    </xf>
    <xf numFmtId="0" fontId="17" fillId="0" borderId="0" xfId="8" quotePrefix="1" applyFont="1" applyAlignment="1">
      <alignment wrapText="1"/>
    </xf>
    <xf numFmtId="49" fontId="17" fillId="0" borderId="0" xfId="8" quotePrefix="1" applyNumberFormat="1" applyFont="1" applyAlignment="1">
      <alignment wrapText="1"/>
    </xf>
    <xf numFmtId="0" fontId="16" fillId="0" borderId="1" xfId="8" applyFont="1" applyFill="1" applyBorder="1" applyAlignment="1">
      <alignment horizontal="center" vertical="center"/>
    </xf>
    <xf numFmtId="0" fontId="16" fillId="0" borderId="1" xfId="8" applyFont="1" applyBorder="1" applyAlignment="1">
      <alignment horizontal="center" vertical="center" wrapText="1"/>
    </xf>
    <xf numFmtId="0" fontId="16" fillId="0" borderId="1" xfId="8" applyFont="1" applyBorder="1" applyAlignment="1">
      <alignment horizontal="center" vertical="center"/>
    </xf>
    <xf numFmtId="0" fontId="7" fillId="0" borderId="0" xfId="8" applyAlignment="1">
      <alignment horizontal="right"/>
    </xf>
    <xf numFmtId="0" fontId="7" fillId="0" borderId="0" xfId="8" applyFill="1" applyAlignment="1">
      <alignment horizontal="right"/>
    </xf>
    <xf numFmtId="0" fontId="18" fillId="0" borderId="0" xfId="8" applyFont="1" applyBorder="1" applyAlignment="1">
      <alignment horizontal="right"/>
    </xf>
    <xf numFmtId="0" fontId="18" fillId="0" borderId="0" xfId="8" applyFont="1" applyFill="1" applyBorder="1" applyAlignment="1">
      <alignment horizontal="right"/>
    </xf>
    <xf numFmtId="0" fontId="19" fillId="0" borderId="0" xfId="8" applyFont="1" applyBorder="1" applyAlignment="1">
      <alignment wrapText="1"/>
    </xf>
    <xf numFmtId="49" fontId="18" fillId="0" borderId="0" xfId="8" applyNumberFormat="1" applyFont="1" applyBorder="1"/>
    <xf numFmtId="164" fontId="13" fillId="0" borderId="2" xfId="1" quotePrefix="1" applyNumberFormat="1" applyFont="1" applyFill="1" applyBorder="1" applyAlignment="1">
      <alignment shrinkToFit="1"/>
    </xf>
    <xf numFmtId="49" fontId="11" fillId="0" borderId="5" xfId="8" applyNumberFormat="1" applyFont="1" applyBorder="1"/>
    <xf numFmtId="49" fontId="11" fillId="0" borderId="4" xfId="8" applyNumberFormat="1" applyFont="1" applyBorder="1"/>
    <xf numFmtId="49" fontId="11" fillId="0" borderId="3" xfId="8" applyNumberFormat="1" applyFont="1" applyBorder="1"/>
    <xf numFmtId="165" fontId="12" fillId="0" borderId="2" xfId="8" applyNumberFormat="1" applyFont="1" applyBorder="1" applyAlignment="1">
      <alignment wrapText="1"/>
    </xf>
    <xf numFmtId="49" fontId="9" fillId="0" borderId="5" xfId="8" applyNumberFormat="1" applyFont="1" applyBorder="1"/>
    <xf numFmtId="49" fontId="9" fillId="0" borderId="4" xfId="8" applyNumberFormat="1" applyFont="1" applyBorder="1"/>
    <xf numFmtId="49" fontId="9" fillId="0" borderId="3" xfId="8" applyNumberFormat="1" applyFont="1" applyBorder="1"/>
    <xf numFmtId="165" fontId="10" fillId="0" borderId="2" xfId="8" applyNumberFormat="1" applyFont="1" applyBorder="1" applyAlignment="1">
      <alignment wrapText="1"/>
    </xf>
    <xf numFmtId="166" fontId="9" fillId="0" borderId="2" xfId="8" applyNumberFormat="1" applyFont="1" applyBorder="1" applyAlignment="1">
      <alignment shrinkToFit="1"/>
    </xf>
    <xf numFmtId="49" fontId="21" fillId="0" borderId="8" xfId="11" applyNumberFormat="1" applyFont="1" applyAlignment="1" applyProtection="1">
      <alignment vertical="center" wrapText="1"/>
    </xf>
    <xf numFmtId="164" fontId="9" fillId="0" borderId="2" xfId="8" applyNumberFormat="1" applyFont="1" applyBorder="1" applyAlignment="1">
      <alignment shrinkToFit="1"/>
    </xf>
    <xf numFmtId="164" fontId="16" fillId="0" borderId="2" xfId="8" applyNumberFormat="1" applyFont="1" applyBorder="1" applyAlignment="1">
      <alignment shrinkToFit="1"/>
    </xf>
    <xf numFmtId="164" fontId="6" fillId="0" borderId="2" xfId="1" quotePrefix="1" applyNumberFormat="1" applyFont="1" applyFill="1" applyBorder="1" applyAlignment="1">
      <alignment shrinkToFit="1"/>
    </xf>
    <xf numFmtId="0" fontId="11" fillId="0" borderId="0" xfId="8" applyNumberFormat="1" applyFont="1" applyBorder="1" applyAlignment="1">
      <alignment wrapText="1"/>
    </xf>
    <xf numFmtId="49" fontId="11" fillId="0" borderId="0" xfId="9" applyNumberFormat="1" applyFont="1" applyBorder="1"/>
    <xf numFmtId="0" fontId="11" fillId="0" borderId="0" xfId="9" applyNumberFormat="1" applyFont="1" applyBorder="1" applyAlignment="1">
      <alignment shrinkToFit="1"/>
    </xf>
    <xf numFmtId="0" fontId="1" fillId="0" borderId="0" xfId="9" applyFill="1"/>
    <xf numFmtId="0" fontId="1" fillId="0" borderId="0" xfId="9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11" fillId="0" borderId="9" xfId="9" applyNumberFormat="1" applyFont="1" applyBorder="1" applyAlignment="1">
      <alignment horizontal="right" wrapText="1"/>
    </xf>
    <xf numFmtId="0" fontId="11" fillId="0" borderId="0" xfId="9" applyNumberFormat="1" applyFont="1" applyBorder="1" applyAlignment="1">
      <alignment horizontal="right" wrapText="1"/>
    </xf>
    <xf numFmtId="0" fontId="15" fillId="0" borderId="0" xfId="8" applyNumberFormat="1" applyFont="1" applyAlignment="1">
      <alignment horizontal="center" vertical="center" wrapText="1"/>
    </xf>
    <xf numFmtId="49" fontId="16" fillId="0" borderId="2" xfId="8" applyNumberFormat="1" applyFont="1" applyBorder="1" applyAlignment="1">
      <alignment horizontal="center"/>
    </xf>
    <xf numFmtId="49" fontId="16" fillId="0" borderId="1" xfId="8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1" applyNumberFormat="1" applyFont="1" applyAlignment="1">
      <alignment horizontal="center" vertical="center" wrapText="1"/>
    </xf>
    <xf numFmtId="49" fontId="9" fillId="0" borderId="5" xfId="1" applyNumberFormat="1" applyFont="1" applyBorder="1" applyAlignment="1"/>
    <xf numFmtId="49" fontId="9" fillId="0" borderId="4" xfId="1" applyNumberFormat="1" applyFont="1" applyBorder="1" applyAlignment="1"/>
    <xf numFmtId="49" fontId="9" fillId="0" borderId="3" xfId="1" applyNumberFormat="1" applyFont="1" applyBorder="1" applyAlignment="1"/>
    <xf numFmtId="49" fontId="10" fillId="0" borderId="5" xfId="1" applyNumberFormat="1" applyFont="1" applyBorder="1" applyAlignment="1">
      <alignment wrapText="1"/>
    </xf>
    <xf numFmtId="49" fontId="10" fillId="0" borderId="4" xfId="1" applyNumberFormat="1" applyFont="1" applyBorder="1" applyAlignment="1">
      <alignment wrapText="1"/>
    </xf>
    <xf numFmtId="49" fontId="10" fillId="0" borderId="3" xfId="1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1" fillId="0" borderId="0" xfId="1" applyNumberFormat="1" applyFont="1" applyAlignment="1">
      <alignment horizontal="center"/>
    </xf>
    <xf numFmtId="0" fontId="11" fillId="0" borderId="0" xfId="1" applyFont="1" applyAlignment="1">
      <alignment horizontal="right"/>
    </xf>
  </cellXfs>
  <cellStyles count="12">
    <cellStyle name="xl29" xfId="11"/>
    <cellStyle name="Обычный" xfId="0" builtinId="0"/>
    <cellStyle name="Обычный 10" xfId="1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N45"/>
  <sheetViews>
    <sheetView view="pageBreakPreview" topLeftCell="A2" zoomScale="60" zoomScaleNormal="100" workbookViewId="0">
      <selection activeCell="N9" sqref="N9"/>
    </sheetView>
  </sheetViews>
  <sheetFormatPr defaultRowHeight="12.75" x14ac:dyDescent="0.2"/>
  <cols>
    <col min="1" max="2" width="9.140625" style="49"/>
    <col min="3" max="3" width="10.140625" style="51" bestFit="1" customWidth="1"/>
    <col min="4" max="4" width="3.28515625" style="51" customWidth="1"/>
    <col min="5" max="5" width="5.5703125" style="51" bestFit="1" customWidth="1"/>
    <col min="6" max="6" width="4.85546875" style="51" bestFit="1" customWidth="1"/>
    <col min="7" max="7" width="47.85546875" style="49" customWidth="1"/>
    <col min="8" max="8" width="12.7109375" style="49" customWidth="1"/>
    <col min="9" max="12" width="11.7109375" style="50" hidden="1" customWidth="1"/>
    <col min="13" max="13" width="0.28515625" style="50" hidden="1" customWidth="1"/>
    <col min="14" max="16384" width="9.140625" style="49"/>
  </cols>
  <sheetData>
    <row r="1" spans="3:13" ht="15" hidden="1" customHeight="1" x14ac:dyDescent="0.25">
      <c r="C1" s="57"/>
      <c r="D1" s="57"/>
      <c r="E1" s="57"/>
      <c r="F1" s="57"/>
      <c r="G1" s="56"/>
      <c r="H1" s="55"/>
      <c r="I1" s="55"/>
      <c r="J1" s="55"/>
      <c r="K1" s="55"/>
      <c r="L1" s="55"/>
    </row>
    <row r="2" spans="3:13" ht="15" x14ac:dyDescent="0.25">
      <c r="C2" s="80"/>
      <c r="D2" s="80"/>
      <c r="E2" s="80"/>
      <c r="F2" s="80"/>
      <c r="G2" s="79"/>
      <c r="I2" s="78"/>
      <c r="L2" s="77" t="s">
        <v>186</v>
      </c>
    </row>
    <row r="3" spans="3:13" s="99" customFormat="1" ht="15" customHeight="1" x14ac:dyDescent="0.25">
      <c r="C3" s="96"/>
      <c r="D3" s="96"/>
      <c r="E3" s="96"/>
      <c r="F3" s="96"/>
      <c r="G3" s="102" t="s">
        <v>242</v>
      </c>
      <c r="H3" s="102"/>
      <c r="I3" s="97"/>
      <c r="J3" s="97"/>
      <c r="K3" s="97"/>
      <c r="L3" s="97"/>
      <c r="M3" s="98"/>
    </row>
    <row r="4" spans="3:13" s="99" customFormat="1" ht="15" customHeight="1" x14ac:dyDescent="0.25">
      <c r="C4" s="96"/>
      <c r="D4" s="96"/>
      <c r="E4" s="96"/>
      <c r="F4" s="96"/>
      <c r="G4" s="103" t="s">
        <v>103</v>
      </c>
      <c r="H4" s="103"/>
      <c r="I4" s="97"/>
      <c r="J4" s="97"/>
      <c r="K4" s="97"/>
      <c r="L4" s="97"/>
      <c r="M4" s="98"/>
    </row>
    <row r="5" spans="3:13" s="99" customFormat="1" ht="15" customHeight="1" x14ac:dyDescent="0.25">
      <c r="C5" s="96"/>
      <c r="D5" s="96"/>
      <c r="E5" s="96"/>
      <c r="F5" s="96"/>
      <c r="G5" s="103" t="s">
        <v>243</v>
      </c>
      <c r="H5" s="103"/>
      <c r="I5" s="97"/>
      <c r="J5" s="97"/>
      <c r="K5" s="97"/>
      <c r="L5" s="97"/>
      <c r="M5" s="98"/>
    </row>
    <row r="6" spans="3:13" customFormat="1" ht="15" x14ac:dyDescent="0.25">
      <c r="E6" s="101" t="s">
        <v>244</v>
      </c>
      <c r="F6" s="101"/>
      <c r="G6" s="101"/>
      <c r="H6" s="101"/>
    </row>
    <row r="7" spans="3:13" customFormat="1" ht="15" x14ac:dyDescent="0.25">
      <c r="E7" s="101" t="s">
        <v>245</v>
      </c>
      <c r="F7" s="101"/>
      <c r="G7" s="101"/>
      <c r="H7" s="101"/>
    </row>
    <row r="8" spans="3:13" customFormat="1" ht="15" x14ac:dyDescent="0.25">
      <c r="E8" s="101" t="s">
        <v>246</v>
      </c>
      <c r="F8" s="101"/>
      <c r="G8" s="101"/>
      <c r="H8" s="101"/>
    </row>
    <row r="9" spans="3:13" ht="15" x14ac:dyDescent="0.25">
      <c r="C9" s="80"/>
      <c r="D9" s="80"/>
      <c r="E9" s="80"/>
      <c r="F9" s="80"/>
      <c r="G9" s="79"/>
      <c r="I9" s="78"/>
      <c r="L9" s="77" t="s">
        <v>12</v>
      </c>
    </row>
    <row r="11" spans="3:13" ht="33.75" customHeight="1" x14ac:dyDescent="0.2">
      <c r="C11" s="104" t="str">
        <f>"Доходы бюджета муниципального образования """&amp;H15&amp;""" "&amp;MID(I15,6,50)&amp;" Удмуртской Республики на "&amp;MID(I14,FIND("Проект",H14,1)+7,4)&amp;" год и плановый период "&amp;MID(J14,FIND("Прогноз",J14,1)+8,4)&amp;" и "&amp;MID(L14,FIND("Прогноз",L14,1)+8,4)&amp;" годов "</f>
        <v xml:space="preserve">Доходы бюджета муниципального образования "Кулигинское" Кезского района Удмуртской Республики на 2021 год и плановый период 2022 и 2023 годов </v>
      </c>
      <c r="D11" s="104"/>
      <c r="E11" s="104"/>
      <c r="F11" s="104"/>
      <c r="G11" s="104"/>
      <c r="H11" s="104"/>
      <c r="I11" s="104"/>
      <c r="J11" s="104"/>
      <c r="K11" s="104"/>
      <c r="L11" s="104"/>
    </row>
    <row r="12" spans="3:13" x14ac:dyDescent="0.2">
      <c r="I12" s="76"/>
      <c r="L12" s="75" t="s">
        <v>185</v>
      </c>
    </row>
    <row r="13" spans="3:13" ht="33" customHeight="1" x14ac:dyDescent="0.2">
      <c r="C13" s="106" t="s">
        <v>173</v>
      </c>
      <c r="D13" s="106"/>
      <c r="E13" s="106"/>
      <c r="F13" s="106"/>
      <c r="G13" s="74" t="s">
        <v>8</v>
      </c>
      <c r="H13" s="73" t="str">
        <f>"Сумма на "&amp;MID(I14,FIND("Проект",I14,1)+7,4)&amp;" год"</f>
        <v>Сумма на 2021 год</v>
      </c>
      <c r="I13" s="72"/>
      <c r="J13" s="73" t="str">
        <f>"Сумма на "&amp;MID(K14,FIND("Прогноз",K14,1)+8,4)&amp;" год"</f>
        <v>Сумма на 2022 год</v>
      </c>
      <c r="K13" s="72"/>
      <c r="L13" s="73" t="str">
        <f>"Сумма на "&amp;MID(M14,FIND("Прогноз",M14,1)+8,4)&amp;" год"</f>
        <v>Сумма на 2023 год</v>
      </c>
      <c r="M13" s="72"/>
    </row>
    <row r="14" spans="3:13" ht="15" hidden="1" customHeight="1" x14ac:dyDescent="0.2">
      <c r="C14" s="71" t="s">
        <v>184</v>
      </c>
      <c r="D14" s="71" t="s">
        <v>183</v>
      </c>
      <c r="E14" s="71" t="s">
        <v>182</v>
      </c>
      <c r="F14" s="71" t="s">
        <v>181</v>
      </c>
      <c r="G14" s="70" t="s">
        <v>180</v>
      </c>
      <c r="H14" s="70" t="s">
        <v>179</v>
      </c>
      <c r="I14" s="69" t="s">
        <v>178</v>
      </c>
      <c r="J14" s="65" t="s">
        <v>177</v>
      </c>
      <c r="K14" s="65" t="s">
        <v>176</v>
      </c>
      <c r="L14" s="65" t="s">
        <v>175</v>
      </c>
      <c r="M14" s="65" t="s">
        <v>174</v>
      </c>
    </row>
    <row r="15" spans="3:13" ht="30" hidden="1" customHeight="1" x14ac:dyDescent="0.2">
      <c r="C15" s="68" t="s">
        <v>173</v>
      </c>
      <c r="D15" s="68" t="s">
        <v>172</v>
      </c>
      <c r="E15" s="68" t="s">
        <v>171</v>
      </c>
      <c r="F15" s="68" t="s">
        <v>170</v>
      </c>
      <c r="G15" s="67" t="s">
        <v>169</v>
      </c>
      <c r="H15" s="67" t="s">
        <v>168</v>
      </c>
      <c r="I15" s="66" t="s">
        <v>167</v>
      </c>
      <c r="J15" s="65" t="s">
        <v>166</v>
      </c>
      <c r="K15" s="65" t="s">
        <v>165</v>
      </c>
      <c r="L15" s="65" t="s">
        <v>164</v>
      </c>
      <c r="M15" s="65" t="s">
        <v>163</v>
      </c>
    </row>
    <row r="16" spans="3:13" s="58" customFormat="1" ht="16.5" hidden="1" customHeight="1" x14ac:dyDescent="0.2">
      <c r="C16" s="62" t="s">
        <v>162</v>
      </c>
      <c r="D16" s="62" t="s">
        <v>134</v>
      </c>
      <c r="E16" s="62" t="s">
        <v>126</v>
      </c>
      <c r="F16" s="62" t="s">
        <v>133</v>
      </c>
      <c r="G16" s="62"/>
      <c r="H16" s="64">
        <v>2736.2</v>
      </c>
      <c r="I16" s="63">
        <v>2736.2</v>
      </c>
      <c r="J16" s="64">
        <v>2773</v>
      </c>
      <c r="K16" s="63">
        <v>2773</v>
      </c>
      <c r="L16" s="64">
        <v>2837.1</v>
      </c>
      <c r="M16" s="63">
        <v>2837.1</v>
      </c>
    </row>
    <row r="17" spans="3:13" s="58" customFormat="1" ht="28.5" x14ac:dyDescent="0.2">
      <c r="C17" s="62" t="s">
        <v>161</v>
      </c>
      <c r="D17" s="62" t="s">
        <v>134</v>
      </c>
      <c r="E17" s="62" t="s">
        <v>126</v>
      </c>
      <c r="F17" s="62" t="s">
        <v>133</v>
      </c>
      <c r="G17" s="61" t="s">
        <v>160</v>
      </c>
      <c r="H17" s="90">
        <f>H18+H20+H22+H26+H28</f>
        <v>871.3</v>
      </c>
      <c r="I17" s="60"/>
      <c r="J17" s="60">
        <v>552.5</v>
      </c>
      <c r="K17" s="60"/>
      <c r="L17" s="60">
        <v>558.5</v>
      </c>
      <c r="M17" s="59"/>
    </row>
    <row r="18" spans="3:13" s="58" customFormat="1" ht="14.25" x14ac:dyDescent="0.2">
      <c r="C18" s="62" t="s">
        <v>159</v>
      </c>
      <c r="D18" s="62" t="s">
        <v>134</v>
      </c>
      <c r="E18" s="62" t="s">
        <v>126</v>
      </c>
      <c r="F18" s="62" t="s">
        <v>133</v>
      </c>
      <c r="G18" s="61" t="s">
        <v>158</v>
      </c>
      <c r="H18" s="60">
        <f>H19</f>
        <v>83.399999999999977</v>
      </c>
      <c r="I18" s="60"/>
      <c r="J18" s="60">
        <v>86.3</v>
      </c>
      <c r="K18" s="60"/>
      <c r="L18" s="60">
        <v>92.3</v>
      </c>
      <c r="M18" s="59"/>
    </row>
    <row r="19" spans="3:13" ht="90" x14ac:dyDescent="0.25">
      <c r="C19" s="57" t="s">
        <v>157</v>
      </c>
      <c r="D19" s="57" t="s">
        <v>39</v>
      </c>
      <c r="E19" s="57" t="s">
        <v>126</v>
      </c>
      <c r="F19" s="57" t="s">
        <v>144</v>
      </c>
      <c r="G19" s="56" t="s">
        <v>156</v>
      </c>
      <c r="H19" s="55">
        <f>83.4+440-440</f>
        <v>83.399999999999977</v>
      </c>
      <c r="I19" s="55"/>
      <c r="J19" s="55">
        <v>86.3</v>
      </c>
      <c r="K19" s="55"/>
      <c r="L19" s="55">
        <v>92.3</v>
      </c>
    </row>
    <row r="20" spans="3:13" s="58" customFormat="1" ht="14.25" x14ac:dyDescent="0.2">
      <c r="C20" s="62" t="s">
        <v>155</v>
      </c>
      <c r="D20" s="62" t="s">
        <v>134</v>
      </c>
      <c r="E20" s="62" t="s">
        <v>126</v>
      </c>
      <c r="F20" s="62" t="s">
        <v>133</v>
      </c>
      <c r="G20" s="61" t="s">
        <v>154</v>
      </c>
      <c r="H20" s="60">
        <f>H21</f>
        <v>105</v>
      </c>
      <c r="I20" s="60"/>
      <c r="J20" s="60">
        <v>105</v>
      </c>
      <c r="K20" s="60"/>
      <c r="L20" s="60">
        <v>105</v>
      </c>
      <c r="M20" s="59"/>
    </row>
    <row r="21" spans="3:13" ht="15" x14ac:dyDescent="0.25">
      <c r="C21" s="57" t="s">
        <v>153</v>
      </c>
      <c r="D21" s="57" t="s">
        <v>39</v>
      </c>
      <c r="E21" s="57" t="s">
        <v>126</v>
      </c>
      <c r="F21" s="57" t="s">
        <v>144</v>
      </c>
      <c r="G21" s="56" t="s">
        <v>152</v>
      </c>
      <c r="H21" s="55">
        <v>105</v>
      </c>
      <c r="I21" s="55"/>
      <c r="J21" s="55">
        <v>105</v>
      </c>
      <c r="K21" s="55"/>
      <c r="L21" s="55">
        <v>105</v>
      </c>
    </row>
    <row r="22" spans="3:13" s="58" customFormat="1" ht="14.25" x14ac:dyDescent="0.2">
      <c r="C22" s="62" t="s">
        <v>151</v>
      </c>
      <c r="D22" s="62" t="s">
        <v>134</v>
      </c>
      <c r="E22" s="62" t="s">
        <v>126</v>
      </c>
      <c r="F22" s="62" t="s">
        <v>133</v>
      </c>
      <c r="G22" s="61" t="s">
        <v>150</v>
      </c>
      <c r="H22" s="60">
        <f>H23+H24+H25</f>
        <v>299</v>
      </c>
      <c r="I22" s="60"/>
      <c r="J22" s="60">
        <v>299</v>
      </c>
      <c r="K22" s="60"/>
      <c r="L22" s="60">
        <v>299</v>
      </c>
      <c r="M22" s="59"/>
    </row>
    <row r="23" spans="3:13" ht="60" x14ac:dyDescent="0.25">
      <c r="C23" s="57" t="s">
        <v>149</v>
      </c>
      <c r="D23" s="57" t="s">
        <v>51</v>
      </c>
      <c r="E23" s="57" t="s">
        <v>126</v>
      </c>
      <c r="F23" s="57" t="s">
        <v>144</v>
      </c>
      <c r="G23" s="56" t="s">
        <v>148</v>
      </c>
      <c r="H23" s="55">
        <v>19</v>
      </c>
      <c r="I23" s="55"/>
      <c r="J23" s="55">
        <v>19</v>
      </c>
      <c r="K23" s="55"/>
      <c r="L23" s="55">
        <v>19</v>
      </c>
    </row>
    <row r="24" spans="3:13" ht="45" x14ac:dyDescent="0.25">
      <c r="C24" s="57" t="s">
        <v>147</v>
      </c>
      <c r="D24" s="57" t="s">
        <v>51</v>
      </c>
      <c r="E24" s="57" t="s">
        <v>126</v>
      </c>
      <c r="F24" s="57" t="s">
        <v>144</v>
      </c>
      <c r="G24" s="56" t="s">
        <v>146</v>
      </c>
      <c r="H24" s="55">
        <v>149</v>
      </c>
      <c r="I24" s="55"/>
      <c r="J24" s="55">
        <v>149</v>
      </c>
      <c r="K24" s="55"/>
      <c r="L24" s="55">
        <v>149</v>
      </c>
    </row>
    <row r="25" spans="3:13" ht="45" x14ac:dyDescent="0.25">
      <c r="C25" s="57" t="s">
        <v>145</v>
      </c>
      <c r="D25" s="57" t="s">
        <v>51</v>
      </c>
      <c r="E25" s="57" t="s">
        <v>126</v>
      </c>
      <c r="F25" s="57" t="s">
        <v>144</v>
      </c>
      <c r="G25" s="56" t="s">
        <v>143</v>
      </c>
      <c r="H25" s="55">
        <v>131</v>
      </c>
      <c r="I25" s="55"/>
      <c r="J25" s="55">
        <v>131</v>
      </c>
      <c r="K25" s="55"/>
      <c r="L25" s="55">
        <v>131</v>
      </c>
    </row>
    <row r="26" spans="3:13" s="58" customFormat="1" ht="57" x14ac:dyDescent="0.2">
      <c r="C26" s="62" t="s">
        <v>142</v>
      </c>
      <c r="D26" s="62" t="s">
        <v>134</v>
      </c>
      <c r="E26" s="62" t="s">
        <v>126</v>
      </c>
      <c r="F26" s="62" t="s">
        <v>133</v>
      </c>
      <c r="G26" s="61" t="s">
        <v>141</v>
      </c>
      <c r="H26" s="60">
        <f>H27</f>
        <v>62.2</v>
      </c>
      <c r="I26" s="60"/>
      <c r="J26" s="60">
        <v>62.2</v>
      </c>
      <c r="K26" s="60"/>
      <c r="L26" s="60">
        <v>62.2</v>
      </c>
      <c r="M26" s="59"/>
    </row>
    <row r="27" spans="3:13" ht="90" x14ac:dyDescent="0.25">
      <c r="C27" s="57" t="s">
        <v>140</v>
      </c>
      <c r="D27" s="57" t="s">
        <v>51</v>
      </c>
      <c r="E27" s="57" t="s">
        <v>126</v>
      </c>
      <c r="F27" s="57" t="s">
        <v>139</v>
      </c>
      <c r="G27" s="56" t="s">
        <v>138</v>
      </c>
      <c r="H27" s="55">
        <v>62.2</v>
      </c>
      <c r="I27" s="55"/>
      <c r="J27" s="55">
        <v>62.2</v>
      </c>
      <c r="K27" s="55"/>
      <c r="L27" s="55">
        <v>62.2</v>
      </c>
    </row>
    <row r="28" spans="3:13" ht="15" x14ac:dyDescent="0.25">
      <c r="C28" s="86" t="s">
        <v>201</v>
      </c>
      <c r="D28" s="87" t="s">
        <v>134</v>
      </c>
      <c r="E28" s="87" t="s">
        <v>126</v>
      </c>
      <c r="F28" s="88" t="s">
        <v>133</v>
      </c>
      <c r="G28" s="89" t="s">
        <v>202</v>
      </c>
      <c r="H28" s="90">
        <f>H29+H30+H31</f>
        <v>321.7</v>
      </c>
      <c r="I28" s="90">
        <v>138</v>
      </c>
      <c r="J28" s="55"/>
      <c r="K28" s="55"/>
      <c r="L28" s="55"/>
    </row>
    <row r="29" spans="3:13" ht="24.75" x14ac:dyDescent="0.25">
      <c r="C29" s="82" t="s">
        <v>199</v>
      </c>
      <c r="D29" s="83" t="s">
        <v>51</v>
      </c>
      <c r="E29" s="83" t="s">
        <v>126</v>
      </c>
      <c r="F29" s="84" t="s">
        <v>125</v>
      </c>
      <c r="G29" s="85" t="s">
        <v>200</v>
      </c>
      <c r="H29" s="55">
        <v>161.1</v>
      </c>
      <c r="I29" s="55"/>
      <c r="J29" s="55"/>
      <c r="K29" s="55"/>
      <c r="L29" s="55"/>
    </row>
    <row r="30" spans="3:13" ht="15" x14ac:dyDescent="0.25">
      <c r="C30" s="82" t="s">
        <v>203</v>
      </c>
      <c r="D30" s="83" t="s">
        <v>51</v>
      </c>
      <c r="E30" s="83" t="s">
        <v>204</v>
      </c>
      <c r="F30" s="84" t="s">
        <v>205</v>
      </c>
      <c r="G30" s="85" t="s">
        <v>202</v>
      </c>
      <c r="H30" s="55">
        <v>80.3</v>
      </c>
      <c r="I30" s="55"/>
      <c r="J30" s="55"/>
      <c r="K30" s="55"/>
      <c r="L30" s="55"/>
    </row>
    <row r="31" spans="3:13" ht="15" x14ac:dyDescent="0.25">
      <c r="C31" s="82" t="s">
        <v>203</v>
      </c>
      <c r="D31" s="83" t="s">
        <v>51</v>
      </c>
      <c r="E31" s="83" t="s">
        <v>204</v>
      </c>
      <c r="F31" s="84" t="s">
        <v>205</v>
      </c>
      <c r="G31" s="85" t="s">
        <v>202</v>
      </c>
      <c r="H31" s="55">
        <v>80.3</v>
      </c>
      <c r="I31" s="55"/>
      <c r="J31" s="55"/>
      <c r="K31" s="55"/>
      <c r="L31" s="55"/>
    </row>
    <row r="32" spans="3:13" s="58" customFormat="1" ht="14.25" x14ac:dyDescent="0.2">
      <c r="C32" s="62" t="s">
        <v>137</v>
      </c>
      <c r="D32" s="62" t="s">
        <v>134</v>
      </c>
      <c r="E32" s="62" t="s">
        <v>126</v>
      </c>
      <c r="F32" s="62" t="s">
        <v>133</v>
      </c>
      <c r="G32" s="61" t="s">
        <v>136</v>
      </c>
      <c r="H32" s="92">
        <f>H33</f>
        <v>5939.3</v>
      </c>
      <c r="I32" s="60"/>
      <c r="J32" s="60">
        <v>2220.5</v>
      </c>
      <c r="K32" s="60"/>
      <c r="L32" s="60">
        <v>2278.6</v>
      </c>
      <c r="M32" s="59"/>
    </row>
    <row r="33" spans="3:14" s="58" customFormat="1" ht="42.75" x14ac:dyDescent="0.2">
      <c r="C33" s="62" t="s">
        <v>135</v>
      </c>
      <c r="D33" s="62" t="s">
        <v>134</v>
      </c>
      <c r="E33" s="62" t="s">
        <v>126</v>
      </c>
      <c r="F33" s="62" t="s">
        <v>133</v>
      </c>
      <c r="G33" s="61" t="s">
        <v>132</v>
      </c>
      <c r="H33" s="92">
        <f>H34+H37+H38+H40+H42+H36+H41+H35+H39</f>
        <v>5939.3</v>
      </c>
      <c r="I33" s="60"/>
      <c r="J33" s="60">
        <v>2220.5</v>
      </c>
      <c r="K33" s="60"/>
      <c r="L33" s="60">
        <v>2278.6</v>
      </c>
      <c r="M33" s="59"/>
    </row>
    <row r="34" spans="3:14" ht="30" x14ac:dyDescent="0.25">
      <c r="C34" s="57" t="s">
        <v>131</v>
      </c>
      <c r="D34" s="57" t="s">
        <v>51</v>
      </c>
      <c r="E34" s="57" t="s">
        <v>126</v>
      </c>
      <c r="F34" s="57" t="s">
        <v>125</v>
      </c>
      <c r="G34" s="56" t="s">
        <v>130</v>
      </c>
      <c r="H34" s="55">
        <v>1171.3</v>
      </c>
      <c r="I34" s="55"/>
      <c r="J34" s="55">
        <v>1204.4000000000001</v>
      </c>
      <c r="K34" s="55"/>
      <c r="L34" s="55">
        <v>1259.7</v>
      </c>
      <c r="N34" s="50"/>
    </row>
    <row r="35" spans="3:14" ht="30" x14ac:dyDescent="0.25">
      <c r="C35" s="57" t="s">
        <v>229</v>
      </c>
      <c r="D35" s="57" t="s">
        <v>51</v>
      </c>
      <c r="E35" s="57" t="s">
        <v>126</v>
      </c>
      <c r="F35" s="57" t="s">
        <v>125</v>
      </c>
      <c r="G35" s="56" t="s">
        <v>230</v>
      </c>
      <c r="H35" s="55">
        <v>185</v>
      </c>
      <c r="I35" s="55"/>
      <c r="J35" s="55"/>
      <c r="K35" s="55"/>
      <c r="L35" s="55"/>
      <c r="N35" s="50"/>
    </row>
    <row r="36" spans="3:14" ht="45" x14ac:dyDescent="0.25">
      <c r="C36" s="57" t="s">
        <v>221</v>
      </c>
      <c r="D36" s="57" t="s">
        <v>51</v>
      </c>
      <c r="E36" s="57" t="s">
        <v>126</v>
      </c>
      <c r="F36" s="57" t="s">
        <v>125</v>
      </c>
      <c r="G36" s="56" t="s">
        <v>222</v>
      </c>
      <c r="H36" s="55">
        <v>970.1</v>
      </c>
      <c r="I36" s="55"/>
      <c r="J36" s="55"/>
      <c r="K36" s="55"/>
      <c r="L36" s="55"/>
      <c r="N36" s="50"/>
    </row>
    <row r="37" spans="3:14" ht="60" x14ac:dyDescent="0.25">
      <c r="C37" s="57" t="s">
        <v>129</v>
      </c>
      <c r="D37" s="57" t="s">
        <v>51</v>
      </c>
      <c r="E37" s="57" t="s">
        <v>126</v>
      </c>
      <c r="F37" s="57" t="s">
        <v>125</v>
      </c>
      <c r="G37" s="56" t="s">
        <v>128</v>
      </c>
      <c r="H37" s="55">
        <v>102.3</v>
      </c>
      <c r="I37" s="55"/>
      <c r="J37" s="55">
        <v>103.1</v>
      </c>
      <c r="K37" s="55"/>
      <c r="L37" s="55">
        <v>105.9</v>
      </c>
      <c r="N37" s="50"/>
    </row>
    <row r="38" spans="3:14" ht="90" x14ac:dyDescent="0.25">
      <c r="C38" s="57" t="s">
        <v>127</v>
      </c>
      <c r="D38" s="57" t="s">
        <v>51</v>
      </c>
      <c r="E38" s="57" t="s">
        <v>126</v>
      </c>
      <c r="F38" s="57" t="s">
        <v>125</v>
      </c>
      <c r="G38" s="56" t="s">
        <v>124</v>
      </c>
      <c r="H38" s="55">
        <f>913+300+161.1+100+350</f>
        <v>1824.1</v>
      </c>
      <c r="I38" s="55"/>
      <c r="J38" s="55">
        <v>913</v>
      </c>
      <c r="K38" s="55"/>
      <c r="L38" s="55">
        <v>913</v>
      </c>
      <c r="N38" s="50"/>
    </row>
    <row r="39" spans="3:14" ht="15" x14ac:dyDescent="0.25">
      <c r="C39" s="57" t="s">
        <v>238</v>
      </c>
      <c r="D39" s="57" t="s">
        <v>51</v>
      </c>
      <c r="E39" s="57" t="s">
        <v>126</v>
      </c>
      <c r="F39" s="57" t="s">
        <v>125</v>
      </c>
      <c r="G39" s="95" t="s">
        <v>239</v>
      </c>
      <c r="H39" s="55">
        <v>250</v>
      </c>
      <c r="I39" s="55"/>
      <c r="J39" s="55"/>
      <c r="K39" s="55"/>
      <c r="L39" s="55"/>
      <c r="N39" s="50"/>
    </row>
    <row r="40" spans="3:14" ht="90" x14ac:dyDescent="0.25">
      <c r="C40" s="57" t="s">
        <v>208</v>
      </c>
      <c r="D40" s="57" t="s">
        <v>51</v>
      </c>
      <c r="E40" s="57" t="s">
        <v>209</v>
      </c>
      <c r="F40" s="57" t="s">
        <v>125</v>
      </c>
      <c r="G40" s="91" t="s">
        <v>124</v>
      </c>
      <c r="H40" s="55">
        <f>535</f>
        <v>535</v>
      </c>
      <c r="I40" s="55"/>
      <c r="J40" s="55"/>
      <c r="K40" s="55"/>
      <c r="L40" s="55"/>
      <c r="N40" s="50"/>
    </row>
    <row r="41" spans="3:14" ht="30" x14ac:dyDescent="0.25">
      <c r="C41" s="57" t="s">
        <v>223</v>
      </c>
      <c r="D41" s="57" t="s">
        <v>51</v>
      </c>
      <c r="E41" s="57" t="s">
        <v>126</v>
      </c>
      <c r="F41" s="57" t="s">
        <v>125</v>
      </c>
      <c r="G41" s="91" t="s">
        <v>224</v>
      </c>
      <c r="H41" s="55">
        <f>483.3+64+7+339.4</f>
        <v>893.69999999999993</v>
      </c>
      <c r="I41" s="55"/>
      <c r="J41" s="55"/>
      <c r="K41" s="55"/>
      <c r="L41" s="55"/>
      <c r="N41" s="50"/>
    </row>
    <row r="42" spans="3:14" ht="15" x14ac:dyDescent="0.25">
      <c r="C42" s="57" t="s">
        <v>211</v>
      </c>
      <c r="D42" s="57" t="s">
        <v>51</v>
      </c>
      <c r="E42" s="57" t="s">
        <v>126</v>
      </c>
      <c r="F42" s="57" t="s">
        <v>125</v>
      </c>
      <c r="G42" s="56" t="s">
        <v>210</v>
      </c>
      <c r="H42" s="55">
        <v>7.8</v>
      </c>
      <c r="I42" s="55"/>
      <c r="J42" s="55"/>
      <c r="K42" s="55"/>
      <c r="L42" s="55"/>
      <c r="N42" s="50"/>
    </row>
    <row r="43" spans="3:14" ht="15.75" x14ac:dyDescent="0.25">
      <c r="C43" s="105"/>
      <c r="D43" s="105"/>
      <c r="E43" s="105"/>
      <c r="F43" s="105"/>
      <c r="G43" s="54" t="s">
        <v>123</v>
      </c>
      <c r="H43" s="93">
        <f>H17+H32</f>
        <v>6810.6</v>
      </c>
      <c r="I43" s="52"/>
      <c r="J43" s="53">
        <f>J16</f>
        <v>2773</v>
      </c>
      <c r="K43" s="52"/>
      <c r="L43" s="53">
        <f>L16</f>
        <v>2837.1</v>
      </c>
      <c r="M43" s="52"/>
    </row>
    <row r="44" spans="3:14" ht="15.75" x14ac:dyDescent="0.25">
      <c r="C44" s="105"/>
      <c r="D44" s="105"/>
      <c r="E44" s="105"/>
      <c r="F44" s="105"/>
      <c r="G44" s="54" t="s">
        <v>122</v>
      </c>
      <c r="H44" s="93">
        <f>H45-H43</f>
        <v>167.59999999999945</v>
      </c>
      <c r="I44" s="52"/>
      <c r="J44" s="53">
        <f>J45-J43</f>
        <v>0</v>
      </c>
      <c r="K44" s="52"/>
      <c r="L44" s="53">
        <f>L45-L43</f>
        <v>0</v>
      </c>
      <c r="M44" s="52"/>
    </row>
    <row r="45" spans="3:14" ht="15.75" x14ac:dyDescent="0.25">
      <c r="C45" s="105"/>
      <c r="D45" s="105"/>
      <c r="E45" s="105"/>
      <c r="F45" s="105"/>
      <c r="G45" s="54" t="s">
        <v>121</v>
      </c>
      <c r="H45" s="53">
        <v>6978.2</v>
      </c>
      <c r="I45" s="52"/>
      <c r="J45" s="53">
        <f>K16</f>
        <v>2773</v>
      </c>
      <c r="K45" s="52"/>
      <c r="L45" s="53">
        <f>M16</f>
        <v>2837.1</v>
      </c>
      <c r="M45" s="52"/>
    </row>
  </sheetData>
  <mergeCells count="11">
    <mergeCell ref="C11:L11"/>
    <mergeCell ref="C45:F45"/>
    <mergeCell ref="C13:F13"/>
    <mergeCell ref="C43:F43"/>
    <mergeCell ref="C44:F44"/>
    <mergeCell ref="E8:H8"/>
    <mergeCell ref="G3:H3"/>
    <mergeCell ref="G4:H4"/>
    <mergeCell ref="G5:H5"/>
    <mergeCell ref="E6:H6"/>
    <mergeCell ref="E7:H7"/>
  </mergeCells>
  <pageMargins left="0.75" right="0.75" top="1" bottom="1" header="0.5" footer="0.5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view="pageBreakPreview" zoomScaleNormal="100" zoomScaleSheetLayoutView="100" workbookViewId="0">
      <selection activeCell="C11" sqref="C11:H11"/>
    </sheetView>
  </sheetViews>
  <sheetFormatPr defaultColWidth="9.140625" defaultRowHeight="15" x14ac:dyDescent="0.25"/>
  <cols>
    <col min="1" max="1" width="26" style="4" customWidth="1"/>
    <col min="2" max="2" width="35.7109375" style="4" customWidth="1"/>
    <col min="3" max="3" width="13.140625" style="4" customWidth="1"/>
    <col min="4" max="4" width="9" style="4" hidden="1" customWidth="1"/>
    <col min="5" max="8" width="9.140625" style="4" hidden="1" customWidth="1"/>
    <col min="9" max="16384" width="9.140625" style="4"/>
  </cols>
  <sheetData>
    <row r="2" spans="1:8" customFormat="1" x14ac:dyDescent="0.25">
      <c r="B2" s="101" t="s">
        <v>247</v>
      </c>
      <c r="C2" s="101"/>
      <c r="D2" s="101"/>
      <c r="F2" s="100" t="s">
        <v>103</v>
      </c>
    </row>
    <row r="3" spans="1:8" customFormat="1" x14ac:dyDescent="0.25">
      <c r="B3" s="101" t="s">
        <v>103</v>
      </c>
      <c r="C3" s="101"/>
      <c r="D3" s="101"/>
      <c r="F3" s="100" t="s">
        <v>248</v>
      </c>
    </row>
    <row r="4" spans="1:8" customFormat="1" x14ac:dyDescent="0.25">
      <c r="B4" s="101" t="s">
        <v>243</v>
      </c>
      <c r="C4" s="101"/>
      <c r="D4" s="101"/>
      <c r="F4" s="100"/>
    </row>
    <row r="5" spans="1:8" customFormat="1" x14ac:dyDescent="0.25">
      <c r="B5" s="101" t="s">
        <v>244</v>
      </c>
      <c r="C5" s="101"/>
      <c r="D5" s="101"/>
      <c r="E5" s="101"/>
      <c r="F5" s="101"/>
    </row>
    <row r="6" spans="1:8" customFormat="1" x14ac:dyDescent="0.25">
      <c r="B6" s="101" t="s">
        <v>245</v>
      </c>
      <c r="C6" s="101"/>
      <c r="D6" s="101"/>
      <c r="E6" s="101"/>
      <c r="F6" s="101"/>
    </row>
    <row r="7" spans="1:8" customFormat="1" x14ac:dyDescent="0.25">
      <c r="B7" s="101" t="s">
        <v>246</v>
      </c>
      <c r="C7" s="101"/>
      <c r="D7" s="101"/>
      <c r="E7" s="101"/>
      <c r="F7" s="101"/>
    </row>
    <row r="9" spans="1:8" ht="33" customHeight="1" x14ac:dyDescent="0.25">
      <c r="A9" s="110" t="s">
        <v>120</v>
      </c>
      <c r="B9" s="110"/>
      <c r="C9" s="110"/>
      <c r="D9" s="110"/>
      <c r="E9" s="110"/>
      <c r="F9" s="110"/>
      <c r="G9" s="110"/>
    </row>
    <row r="11" spans="1:8" x14ac:dyDescent="0.25">
      <c r="C11" s="111"/>
      <c r="D11" s="111"/>
      <c r="E11" s="111"/>
      <c r="F11" s="111"/>
      <c r="G11" s="111"/>
      <c r="H11" s="111"/>
    </row>
    <row r="12" spans="1:8" x14ac:dyDescent="0.25">
      <c r="C12" s="4" t="s">
        <v>119</v>
      </c>
    </row>
    <row r="13" spans="1:8" x14ac:dyDescent="0.25">
      <c r="A13" s="107" t="s">
        <v>118</v>
      </c>
      <c r="B13" s="108" t="s">
        <v>8</v>
      </c>
      <c r="C13" s="109" t="s">
        <v>117</v>
      </c>
      <c r="D13" s="48"/>
      <c r="E13" s="48"/>
      <c r="F13" s="48"/>
      <c r="G13" s="48"/>
      <c r="H13" s="47"/>
    </row>
    <row r="14" spans="1:8" x14ac:dyDescent="0.25">
      <c r="A14" s="107"/>
      <c r="B14" s="108"/>
      <c r="C14" s="109"/>
      <c r="D14" s="46"/>
      <c r="E14" s="45"/>
      <c r="F14" s="45"/>
      <c r="G14" s="45"/>
      <c r="H14" s="45"/>
    </row>
    <row r="15" spans="1:8" ht="45" x14ac:dyDescent="0.25">
      <c r="A15" s="43" t="s">
        <v>116</v>
      </c>
      <c r="B15" s="44" t="s">
        <v>115</v>
      </c>
      <c r="C15" s="43">
        <v>0</v>
      </c>
      <c r="D15" s="43"/>
      <c r="E15" s="43"/>
      <c r="F15" s="43"/>
      <c r="G15" s="43"/>
      <c r="H15" s="43"/>
    </row>
    <row r="16" spans="1:8" ht="30" x14ac:dyDescent="0.25">
      <c r="A16" s="43" t="s">
        <v>114</v>
      </c>
      <c r="B16" s="44" t="s">
        <v>113</v>
      </c>
      <c r="C16" s="43">
        <v>167.6</v>
      </c>
      <c r="D16" s="43"/>
      <c r="E16" s="43"/>
      <c r="F16" s="43"/>
      <c r="G16" s="43"/>
      <c r="H16" s="43"/>
    </row>
    <row r="17" spans="1:8" ht="30" x14ac:dyDescent="0.25">
      <c r="A17" s="43" t="s">
        <v>112</v>
      </c>
      <c r="B17" s="44" t="s">
        <v>111</v>
      </c>
      <c r="C17" s="43">
        <v>-6810.6</v>
      </c>
      <c r="D17" s="43"/>
      <c r="E17" s="43"/>
      <c r="F17" s="43"/>
      <c r="G17" s="43"/>
      <c r="H17" s="43"/>
    </row>
    <row r="18" spans="1:8" ht="45" x14ac:dyDescent="0.25">
      <c r="A18" s="43" t="s">
        <v>110</v>
      </c>
      <c r="B18" s="44" t="s">
        <v>109</v>
      </c>
      <c r="C18" s="43">
        <v>6978.2</v>
      </c>
      <c r="D18" s="43"/>
      <c r="E18" s="43"/>
      <c r="F18" s="43"/>
      <c r="G18" s="43"/>
      <c r="H18" s="43"/>
    </row>
    <row r="19" spans="1:8" ht="45" x14ac:dyDescent="0.25">
      <c r="A19" s="43" t="s">
        <v>108</v>
      </c>
      <c r="B19" s="44" t="s">
        <v>107</v>
      </c>
      <c r="C19" s="43">
        <v>0</v>
      </c>
      <c r="D19" s="43"/>
      <c r="E19" s="43"/>
      <c r="F19" s="43"/>
      <c r="G19" s="43"/>
      <c r="H19" s="43"/>
    </row>
    <row r="20" spans="1:8" ht="45" x14ac:dyDescent="0.25">
      <c r="A20" s="43" t="s">
        <v>106</v>
      </c>
      <c r="B20" s="44" t="s">
        <v>105</v>
      </c>
      <c r="C20" s="43">
        <v>0</v>
      </c>
      <c r="D20" s="43"/>
      <c r="E20" s="43"/>
      <c r="F20" s="43"/>
      <c r="G20" s="43"/>
      <c r="H20" s="43"/>
    </row>
  </sheetData>
  <mergeCells count="11">
    <mergeCell ref="B2:D2"/>
    <mergeCell ref="B3:D3"/>
    <mergeCell ref="B4:D4"/>
    <mergeCell ref="B5:F5"/>
    <mergeCell ref="B6:F6"/>
    <mergeCell ref="B7:F7"/>
    <mergeCell ref="A13:A14"/>
    <mergeCell ref="B13:B14"/>
    <mergeCell ref="C13:C14"/>
    <mergeCell ref="A9:G9"/>
    <mergeCell ref="C11:H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6"/>
  <sheetViews>
    <sheetView topLeftCell="A2" zoomScaleNormal="100" workbookViewId="0">
      <selection activeCell="J8" sqref="J8"/>
    </sheetView>
  </sheetViews>
  <sheetFormatPr defaultRowHeight="15" x14ac:dyDescent="0.25"/>
  <cols>
    <col min="1" max="1" width="47.28515625" style="11" customWidth="1"/>
    <col min="2" max="2" width="5.85546875" style="10" customWidth="1"/>
    <col min="3" max="3" width="4" style="10" customWidth="1"/>
    <col min="4" max="4" width="3.42578125" style="10" customWidth="1"/>
    <col min="5" max="5" width="11.85546875" style="10" customWidth="1"/>
    <col min="6" max="6" width="3.85546875" style="10" customWidth="1"/>
    <col min="7" max="7" width="9.5703125" style="9" customWidth="1"/>
    <col min="8" max="9" width="9.5703125" style="9" hidden="1" customWidth="1"/>
    <col min="10" max="16384" width="9.140625" style="8"/>
  </cols>
  <sheetData>
    <row r="1" spans="1:9" s="14" customFormat="1" ht="13.5" hidden="1" customHeight="1" x14ac:dyDescent="0.25">
      <c r="A1" s="17"/>
      <c r="B1" s="16"/>
      <c r="C1" s="16"/>
      <c r="D1" s="16"/>
      <c r="E1" s="16"/>
      <c r="F1" s="16"/>
      <c r="G1" s="15"/>
      <c r="H1" s="15"/>
      <c r="I1" s="15"/>
    </row>
    <row r="2" spans="1:9" x14ac:dyDescent="0.25">
      <c r="E2" s="42"/>
      <c r="F2" s="42"/>
      <c r="G2" s="41" t="s">
        <v>104</v>
      </c>
    </row>
    <row r="3" spans="1:9" x14ac:dyDescent="0.25">
      <c r="A3" s="40"/>
      <c r="B3" s="40"/>
      <c r="C3" s="40"/>
      <c r="D3" s="40"/>
      <c r="E3" s="40"/>
      <c r="F3" s="40"/>
      <c r="G3" s="37" t="s">
        <v>103</v>
      </c>
    </row>
    <row r="4" spans="1:9" x14ac:dyDescent="0.25">
      <c r="A4" s="39"/>
      <c r="B4" s="39"/>
      <c r="C4" s="39"/>
      <c r="D4" s="39"/>
      <c r="E4" s="39"/>
      <c r="F4" s="39"/>
      <c r="G4" s="37" t="s">
        <v>243</v>
      </c>
    </row>
    <row r="5" spans="1:9" x14ac:dyDescent="0.25">
      <c r="A5" s="39"/>
      <c r="B5" s="120" t="s">
        <v>244</v>
      </c>
      <c r="C5" s="120"/>
      <c r="D5" s="120"/>
      <c r="E5" s="120"/>
      <c r="F5" s="120"/>
      <c r="G5" s="120"/>
    </row>
    <row r="6" spans="1:9" x14ac:dyDescent="0.25">
      <c r="C6" s="38"/>
      <c r="D6" s="38"/>
      <c r="E6" s="38"/>
      <c r="F6" s="38"/>
      <c r="G6" s="37" t="s">
        <v>245</v>
      </c>
    </row>
    <row r="7" spans="1:9" x14ac:dyDescent="0.25">
      <c r="C7" s="121" t="s">
        <v>246</v>
      </c>
      <c r="D7" s="121"/>
      <c r="E7" s="121"/>
      <c r="F7" s="121"/>
      <c r="G7" s="121"/>
    </row>
    <row r="8" spans="1:9" ht="51" customHeight="1" x14ac:dyDescent="0.25">
      <c r="A8" s="112" t="str">
        <f>"Ведомственная структура расходов бюджета поселения """&amp;MID(G12,FIND("*",G12,1)+1,LEN(G12)-FIND("*",G12,1))&amp;""" "&amp;MID(G12,FIND("%",G12,1)+5,FIND("*",G12,1)-FIND("%",G12,1)-5)&amp;" на "&amp;MID(G12,FIND("Проект",G12,1)+7,4)&amp;" год"</f>
        <v>Ведомственная структура расходов бюджета поселения "Кулигинское"  Кезского района на 2021 год</v>
      </c>
      <c r="B8" s="112"/>
      <c r="C8" s="112"/>
      <c r="D8" s="112"/>
      <c r="E8" s="112"/>
      <c r="F8" s="112"/>
      <c r="G8" s="112"/>
      <c r="H8" s="36"/>
      <c r="I8" s="36"/>
    </row>
    <row r="9" spans="1:9" x14ac:dyDescent="0.25">
      <c r="E9" s="35"/>
      <c r="F9" s="35"/>
      <c r="G9" s="34" t="s">
        <v>102</v>
      </c>
    </row>
    <row r="10" spans="1:9" ht="57.75" customHeight="1" x14ac:dyDescent="0.25">
      <c r="A10" s="32" t="s">
        <v>89</v>
      </c>
      <c r="B10" s="32" t="s">
        <v>101</v>
      </c>
      <c r="C10" s="33" t="s">
        <v>87</v>
      </c>
      <c r="D10" s="33" t="s">
        <v>86</v>
      </c>
      <c r="E10" s="32" t="s">
        <v>100</v>
      </c>
      <c r="F10" s="31" t="s">
        <v>99</v>
      </c>
      <c r="G10" s="30" t="str">
        <f>"Сумма на "&amp;MID(G12,FIND("Проект",G12,1)+7,4)&amp;" год"</f>
        <v>Сумма на 2021 год</v>
      </c>
      <c r="H10" s="30" t="str">
        <f>MID(H12,FIND("Проект",H12,1)+7,4)&amp;" ББ="&amp;LEFT(RIGHT(H11,12),2)</f>
        <v>2021 ББ=20</v>
      </c>
      <c r="I10" s="30" t="str">
        <f>MID(I12,FIND("Проект",I12,1)+7,4)&amp;" ББ="&amp;LEFT(RIGHT(I11,12),2)</f>
        <v>2021 ББ=22</v>
      </c>
    </row>
    <row r="11" spans="1:9" s="26" customFormat="1" ht="36.75" hidden="1" customHeight="1" x14ac:dyDescent="0.2">
      <c r="A11" s="29" t="s">
        <v>98</v>
      </c>
      <c r="B11" s="28" t="s">
        <v>97</v>
      </c>
      <c r="C11" s="28" t="s">
        <v>96</v>
      </c>
      <c r="D11" s="28" t="s">
        <v>95</v>
      </c>
      <c r="E11" s="28" t="s">
        <v>94</v>
      </c>
      <c r="F11" s="28" t="s">
        <v>93</v>
      </c>
      <c r="G11" s="27" t="s">
        <v>92</v>
      </c>
      <c r="H11" s="27" t="s">
        <v>91</v>
      </c>
      <c r="I11" s="27" t="s">
        <v>90</v>
      </c>
    </row>
    <row r="12" spans="1:9" s="18" customFormat="1" ht="57.75" hidden="1" customHeight="1" x14ac:dyDescent="0.2">
      <c r="A12" s="25" t="s">
        <v>89</v>
      </c>
      <c r="B12" s="24" t="s">
        <v>88</v>
      </c>
      <c r="C12" s="24" t="s">
        <v>87</v>
      </c>
      <c r="D12" s="24" t="s">
        <v>86</v>
      </c>
      <c r="E12" s="24" t="s">
        <v>85</v>
      </c>
      <c r="F12" s="24" t="s">
        <v>84</v>
      </c>
      <c r="G12" s="23" t="s">
        <v>83</v>
      </c>
      <c r="H12" s="22" t="s">
        <v>83</v>
      </c>
      <c r="I12" s="22" t="s">
        <v>83</v>
      </c>
    </row>
    <row r="13" spans="1:9" s="18" customFormat="1" ht="14.25" hidden="1" x14ac:dyDescent="0.2">
      <c r="A13" s="21" t="s">
        <v>82</v>
      </c>
      <c r="B13" s="20" t="s">
        <v>22</v>
      </c>
      <c r="C13" s="20" t="s">
        <v>22</v>
      </c>
      <c r="D13" s="20" t="s">
        <v>22</v>
      </c>
      <c r="E13" s="20" t="s">
        <v>22</v>
      </c>
      <c r="F13" s="20" t="s">
        <v>22</v>
      </c>
      <c r="G13" s="19">
        <v>2736.2</v>
      </c>
      <c r="H13" s="19">
        <v>2736.2</v>
      </c>
      <c r="I13" s="19"/>
    </row>
    <row r="14" spans="1:9" s="18" customFormat="1" ht="24" x14ac:dyDescent="0.2">
      <c r="A14" s="21" t="s">
        <v>81</v>
      </c>
      <c r="B14" s="20" t="s">
        <v>20</v>
      </c>
      <c r="C14" s="20" t="s">
        <v>22</v>
      </c>
      <c r="D14" s="20" t="s">
        <v>22</v>
      </c>
      <c r="E14" s="20" t="s">
        <v>22</v>
      </c>
      <c r="F14" s="20" t="s">
        <v>22</v>
      </c>
      <c r="G14" s="81">
        <f>G15+G41+G49+G54+G67+G109</f>
        <v>6978.24</v>
      </c>
      <c r="H14" s="19">
        <v>2736.2</v>
      </c>
      <c r="I14" s="19"/>
    </row>
    <row r="15" spans="1:9" s="18" customFormat="1" ht="14.25" x14ac:dyDescent="0.2">
      <c r="A15" s="21" t="s">
        <v>80</v>
      </c>
      <c r="B15" s="20" t="s">
        <v>20</v>
      </c>
      <c r="C15" s="20" t="s">
        <v>39</v>
      </c>
      <c r="D15" s="20"/>
      <c r="E15" s="20" t="s">
        <v>22</v>
      </c>
      <c r="F15" s="20" t="s">
        <v>22</v>
      </c>
      <c r="G15" s="19">
        <f>G16+G21+G30</f>
        <v>1698.3999999999999</v>
      </c>
      <c r="H15" s="19">
        <v>1428.6</v>
      </c>
      <c r="I15" s="19"/>
    </row>
    <row r="16" spans="1:9" s="18" customFormat="1" ht="36" x14ac:dyDescent="0.2">
      <c r="A16" s="21" t="s">
        <v>79</v>
      </c>
      <c r="B16" s="20" t="s">
        <v>20</v>
      </c>
      <c r="C16" s="20" t="s">
        <v>39</v>
      </c>
      <c r="D16" s="20" t="s">
        <v>56</v>
      </c>
      <c r="E16" s="20" t="s">
        <v>22</v>
      </c>
      <c r="F16" s="20" t="s">
        <v>22</v>
      </c>
      <c r="G16" s="19">
        <f>G17</f>
        <v>588.79999999999995</v>
      </c>
      <c r="H16" s="19">
        <v>524</v>
      </c>
      <c r="I16" s="19"/>
    </row>
    <row r="17" spans="1:9" s="18" customFormat="1" ht="14.25" x14ac:dyDescent="0.2">
      <c r="A17" s="21" t="s">
        <v>25</v>
      </c>
      <c r="B17" s="20" t="s">
        <v>20</v>
      </c>
      <c r="C17" s="20" t="s">
        <v>39</v>
      </c>
      <c r="D17" s="20" t="s">
        <v>56</v>
      </c>
      <c r="E17" s="20" t="s">
        <v>24</v>
      </c>
      <c r="F17" s="20" t="s">
        <v>22</v>
      </c>
      <c r="G17" s="19">
        <f>G18</f>
        <v>588.79999999999995</v>
      </c>
      <c r="H17" s="19">
        <v>524</v>
      </c>
      <c r="I17" s="19"/>
    </row>
    <row r="18" spans="1:9" s="18" customFormat="1" ht="14.25" x14ac:dyDescent="0.2">
      <c r="A18" s="21" t="s">
        <v>78</v>
      </c>
      <c r="B18" s="20" t="s">
        <v>20</v>
      </c>
      <c r="C18" s="20" t="s">
        <v>39</v>
      </c>
      <c r="D18" s="20" t="s">
        <v>56</v>
      </c>
      <c r="E18" s="20" t="s">
        <v>77</v>
      </c>
      <c r="F18" s="20" t="s">
        <v>22</v>
      </c>
      <c r="G18" s="19">
        <f>G19+G20</f>
        <v>588.79999999999995</v>
      </c>
      <c r="H18" s="19">
        <v>524</v>
      </c>
      <c r="I18" s="19"/>
    </row>
    <row r="19" spans="1:9" s="14" customFormat="1" ht="24.75" x14ac:dyDescent="0.25">
      <c r="A19" s="17" t="s">
        <v>60</v>
      </c>
      <c r="B19" s="16" t="s">
        <v>20</v>
      </c>
      <c r="C19" s="16" t="s">
        <v>39</v>
      </c>
      <c r="D19" s="16" t="s">
        <v>56</v>
      </c>
      <c r="E19" s="16" t="s">
        <v>77</v>
      </c>
      <c r="F19" s="16" t="s">
        <v>59</v>
      </c>
      <c r="G19" s="15">
        <f>402-100-1.2+56+100</f>
        <v>456.8</v>
      </c>
      <c r="H19" s="15">
        <v>402</v>
      </c>
      <c r="I19" s="15"/>
    </row>
    <row r="20" spans="1:9" s="14" customFormat="1" ht="36.75" x14ac:dyDescent="0.25">
      <c r="A20" s="17" t="s">
        <v>58</v>
      </c>
      <c r="B20" s="16" t="s">
        <v>20</v>
      </c>
      <c r="C20" s="16" t="s">
        <v>39</v>
      </c>
      <c r="D20" s="16" t="s">
        <v>56</v>
      </c>
      <c r="E20" s="16" t="s">
        <v>77</v>
      </c>
      <c r="F20" s="16" t="s">
        <v>57</v>
      </c>
      <c r="G20" s="15">
        <f>122-30.2+10+30.2</f>
        <v>132</v>
      </c>
      <c r="H20" s="15">
        <v>122</v>
      </c>
      <c r="I20" s="15"/>
    </row>
    <row r="21" spans="1:9" s="18" customFormat="1" ht="48" x14ac:dyDescent="0.2">
      <c r="A21" s="21" t="s">
        <v>76</v>
      </c>
      <c r="B21" s="20" t="s">
        <v>20</v>
      </c>
      <c r="C21" s="20" t="s">
        <v>39</v>
      </c>
      <c r="D21" s="20" t="s">
        <v>18</v>
      </c>
      <c r="E21" s="20" t="s">
        <v>22</v>
      </c>
      <c r="F21" s="20" t="s">
        <v>22</v>
      </c>
      <c r="G21" s="19">
        <f>G22</f>
        <v>1029.1999999999998</v>
      </c>
      <c r="H21" s="19">
        <v>895.2</v>
      </c>
      <c r="I21" s="19"/>
    </row>
    <row r="22" spans="1:9" s="18" customFormat="1" ht="14.25" x14ac:dyDescent="0.2">
      <c r="A22" s="21" t="s">
        <v>25</v>
      </c>
      <c r="B22" s="20" t="s">
        <v>20</v>
      </c>
      <c r="C22" s="20" t="s">
        <v>39</v>
      </c>
      <c r="D22" s="20" t="s">
        <v>18</v>
      </c>
      <c r="E22" s="20" t="s">
        <v>24</v>
      </c>
      <c r="F22" s="20" t="s">
        <v>22</v>
      </c>
      <c r="G22" s="19">
        <f>G23</f>
        <v>1029.1999999999998</v>
      </c>
      <c r="H22" s="19">
        <v>895.2</v>
      </c>
      <c r="I22" s="19"/>
    </row>
    <row r="23" spans="1:9" s="18" customFormat="1" ht="14.25" x14ac:dyDescent="0.2">
      <c r="A23" s="21" t="s">
        <v>75</v>
      </c>
      <c r="B23" s="20" t="s">
        <v>20</v>
      </c>
      <c r="C23" s="20" t="s">
        <v>39</v>
      </c>
      <c r="D23" s="20" t="s">
        <v>18</v>
      </c>
      <c r="E23" s="20" t="s">
        <v>71</v>
      </c>
      <c r="F23" s="20" t="s">
        <v>22</v>
      </c>
      <c r="G23" s="19">
        <f>G24+G25+G26+G27+G28+G29</f>
        <v>1029.1999999999998</v>
      </c>
      <c r="H23" s="19">
        <v>895.2</v>
      </c>
      <c r="I23" s="19"/>
    </row>
    <row r="24" spans="1:9" s="14" customFormat="1" ht="24.75" x14ac:dyDescent="0.25">
      <c r="A24" s="17" t="s">
        <v>60</v>
      </c>
      <c r="B24" s="16" t="s">
        <v>20</v>
      </c>
      <c r="C24" s="16" t="s">
        <v>39</v>
      </c>
      <c r="D24" s="16" t="s">
        <v>18</v>
      </c>
      <c r="E24" s="16" t="s">
        <v>71</v>
      </c>
      <c r="F24" s="16" t="s">
        <v>59</v>
      </c>
      <c r="G24" s="15">
        <f>633-100+80+100</f>
        <v>713</v>
      </c>
      <c r="H24" s="15">
        <v>633</v>
      </c>
      <c r="I24" s="15"/>
    </row>
    <row r="25" spans="1:9" s="14" customFormat="1" ht="36.75" x14ac:dyDescent="0.25">
      <c r="A25" s="17" t="s">
        <v>58</v>
      </c>
      <c r="B25" s="16" t="s">
        <v>20</v>
      </c>
      <c r="C25" s="16" t="s">
        <v>39</v>
      </c>
      <c r="D25" s="16" t="s">
        <v>18</v>
      </c>
      <c r="E25" s="16" t="s">
        <v>71</v>
      </c>
      <c r="F25" s="16" t="s">
        <v>57</v>
      </c>
      <c r="G25" s="15">
        <f>191.7-30.2+14+30.2</f>
        <v>205.7</v>
      </c>
      <c r="H25" s="15">
        <v>191.7</v>
      </c>
      <c r="I25" s="15"/>
    </row>
    <row r="26" spans="1:9" s="14" customFormat="1" x14ac:dyDescent="0.25">
      <c r="A26" s="17" t="s">
        <v>21</v>
      </c>
      <c r="B26" s="16" t="s">
        <v>20</v>
      </c>
      <c r="C26" s="16" t="s">
        <v>39</v>
      </c>
      <c r="D26" s="16" t="s">
        <v>18</v>
      </c>
      <c r="E26" s="16" t="s">
        <v>71</v>
      </c>
      <c r="F26" s="16" t="s">
        <v>16</v>
      </c>
      <c r="G26" s="15">
        <f>68.6+5+25+3+7</f>
        <v>108.6</v>
      </c>
      <c r="H26" s="15">
        <v>68.599999999999994</v>
      </c>
      <c r="I26" s="15"/>
    </row>
    <row r="27" spans="1:9" s="14" customFormat="1" x14ac:dyDescent="0.25">
      <c r="A27" s="17" t="s">
        <v>74</v>
      </c>
      <c r="B27" s="16" t="s">
        <v>20</v>
      </c>
      <c r="C27" s="16" t="s">
        <v>39</v>
      </c>
      <c r="D27" s="16" t="s">
        <v>18</v>
      </c>
      <c r="E27" s="16" t="s">
        <v>71</v>
      </c>
      <c r="F27" s="16" t="s">
        <v>73</v>
      </c>
      <c r="G27" s="15">
        <v>1.2</v>
      </c>
      <c r="H27" s="15">
        <v>1.2</v>
      </c>
      <c r="I27" s="15"/>
    </row>
    <row r="28" spans="1:9" s="14" customFormat="1" x14ac:dyDescent="0.25">
      <c r="A28" s="17" t="s">
        <v>72</v>
      </c>
      <c r="B28" s="16" t="s">
        <v>20</v>
      </c>
      <c r="C28" s="16" t="s">
        <v>39</v>
      </c>
      <c r="D28" s="16" t="s">
        <v>18</v>
      </c>
      <c r="E28" s="16" t="s">
        <v>71</v>
      </c>
      <c r="F28" s="16" t="s">
        <v>70</v>
      </c>
      <c r="G28" s="15">
        <f>0.7-0.1</f>
        <v>0.6</v>
      </c>
      <c r="H28" s="15">
        <v>0.7</v>
      </c>
      <c r="I28" s="15"/>
    </row>
    <row r="29" spans="1:9" s="14" customFormat="1" x14ac:dyDescent="0.25">
      <c r="A29" s="17" t="s">
        <v>232</v>
      </c>
      <c r="B29" s="16" t="s">
        <v>20</v>
      </c>
      <c r="C29" s="16" t="s">
        <v>39</v>
      </c>
      <c r="D29" s="16" t="s">
        <v>18</v>
      </c>
      <c r="E29" s="16" t="s">
        <v>231</v>
      </c>
      <c r="F29" s="16" t="s">
        <v>70</v>
      </c>
      <c r="G29" s="15">
        <v>0.1</v>
      </c>
      <c r="H29" s="15"/>
      <c r="I29" s="15"/>
    </row>
    <row r="30" spans="1:9" s="18" customFormat="1" ht="14.25" x14ac:dyDescent="0.2">
      <c r="A30" s="21" t="s">
        <v>69</v>
      </c>
      <c r="B30" s="20" t="s">
        <v>20</v>
      </c>
      <c r="C30" s="20" t="s">
        <v>39</v>
      </c>
      <c r="D30" s="20" t="s">
        <v>65</v>
      </c>
      <c r="E30" s="20" t="s">
        <v>22</v>
      </c>
      <c r="F30" s="20" t="s">
        <v>22</v>
      </c>
      <c r="G30" s="19">
        <f>G31</f>
        <v>80.400000000000006</v>
      </c>
      <c r="H30" s="19">
        <v>9.4</v>
      </c>
      <c r="I30" s="19"/>
    </row>
    <row r="31" spans="1:9" s="18" customFormat="1" ht="14.25" x14ac:dyDescent="0.2">
      <c r="A31" s="21" t="s">
        <v>25</v>
      </c>
      <c r="B31" s="20" t="s">
        <v>20</v>
      </c>
      <c r="C31" s="20" t="s">
        <v>39</v>
      </c>
      <c r="D31" s="20" t="s">
        <v>65</v>
      </c>
      <c r="E31" s="20" t="s">
        <v>24</v>
      </c>
      <c r="F31" s="20" t="s">
        <v>22</v>
      </c>
      <c r="G31" s="19">
        <f>G32+G34+G36+G39</f>
        <v>80.400000000000006</v>
      </c>
      <c r="H31" s="19">
        <v>9.4</v>
      </c>
      <c r="I31" s="19"/>
    </row>
    <row r="32" spans="1:9" s="18" customFormat="1" ht="14.25" x14ac:dyDescent="0.2">
      <c r="A32" s="21" t="s">
        <v>68</v>
      </c>
      <c r="B32" s="20" t="s">
        <v>20</v>
      </c>
      <c r="C32" s="20" t="s">
        <v>39</v>
      </c>
      <c r="D32" s="20" t="s">
        <v>65</v>
      </c>
      <c r="E32" s="20" t="s">
        <v>67</v>
      </c>
      <c r="F32" s="20" t="s">
        <v>22</v>
      </c>
      <c r="G32" s="19">
        <v>1.4</v>
      </c>
      <c r="H32" s="19">
        <v>1.4</v>
      </c>
      <c r="I32" s="19"/>
    </row>
    <row r="33" spans="1:9" s="14" customFormat="1" x14ac:dyDescent="0.25">
      <c r="A33" s="17" t="s">
        <v>21</v>
      </c>
      <c r="B33" s="16" t="s">
        <v>20</v>
      </c>
      <c r="C33" s="16" t="s">
        <v>39</v>
      </c>
      <c r="D33" s="16" t="s">
        <v>65</v>
      </c>
      <c r="E33" s="16" t="s">
        <v>67</v>
      </c>
      <c r="F33" s="16" t="s">
        <v>16</v>
      </c>
      <c r="G33" s="15">
        <v>1.4</v>
      </c>
      <c r="H33" s="15">
        <v>1.4</v>
      </c>
      <c r="I33" s="15"/>
    </row>
    <row r="34" spans="1:9" s="18" customFormat="1" ht="24" x14ac:dyDescent="0.2">
      <c r="A34" s="21" t="s">
        <v>66</v>
      </c>
      <c r="B34" s="20" t="s">
        <v>20</v>
      </c>
      <c r="C34" s="20" t="s">
        <v>39</v>
      </c>
      <c r="D34" s="20" t="s">
        <v>65</v>
      </c>
      <c r="E34" s="20" t="s">
        <v>64</v>
      </c>
      <c r="F34" s="20" t="s">
        <v>22</v>
      </c>
      <c r="G34" s="19">
        <v>8</v>
      </c>
      <c r="H34" s="19">
        <v>8</v>
      </c>
      <c r="I34" s="19"/>
    </row>
    <row r="35" spans="1:9" s="14" customFormat="1" x14ac:dyDescent="0.25">
      <c r="A35" s="17" t="s">
        <v>21</v>
      </c>
      <c r="B35" s="16" t="s">
        <v>20</v>
      </c>
      <c r="C35" s="16" t="s">
        <v>39</v>
      </c>
      <c r="D35" s="16" t="s">
        <v>65</v>
      </c>
      <c r="E35" s="16" t="s">
        <v>64</v>
      </c>
      <c r="F35" s="16" t="s">
        <v>16</v>
      </c>
      <c r="G35" s="15">
        <v>8</v>
      </c>
      <c r="H35" s="15">
        <v>8</v>
      </c>
      <c r="I35" s="15"/>
    </row>
    <row r="36" spans="1:9" s="14" customFormat="1" x14ac:dyDescent="0.25">
      <c r="A36" s="21" t="s">
        <v>233</v>
      </c>
      <c r="B36" s="16" t="s">
        <v>20</v>
      </c>
      <c r="C36" s="16" t="s">
        <v>39</v>
      </c>
      <c r="D36" s="16" t="s">
        <v>65</v>
      </c>
      <c r="E36" s="16" t="s">
        <v>234</v>
      </c>
      <c r="F36" s="20"/>
      <c r="G36" s="19">
        <f>G37+G38</f>
        <v>64</v>
      </c>
      <c r="H36" s="15"/>
      <c r="I36" s="15"/>
    </row>
    <row r="37" spans="1:9" s="14" customFormat="1" ht="24.75" x14ac:dyDescent="0.25">
      <c r="A37" s="17" t="s">
        <v>60</v>
      </c>
      <c r="B37" s="16" t="s">
        <v>20</v>
      </c>
      <c r="C37" s="16" t="s">
        <v>39</v>
      </c>
      <c r="D37" s="16" t="s">
        <v>65</v>
      </c>
      <c r="E37" s="16" t="s">
        <v>234</v>
      </c>
      <c r="F37" s="16" t="s">
        <v>59</v>
      </c>
      <c r="G37" s="15">
        <v>49.2</v>
      </c>
      <c r="H37" s="15"/>
      <c r="I37" s="15"/>
    </row>
    <row r="38" spans="1:9" s="14" customFormat="1" ht="36.75" x14ac:dyDescent="0.25">
      <c r="A38" s="17" t="s">
        <v>58</v>
      </c>
      <c r="B38" s="16" t="s">
        <v>20</v>
      </c>
      <c r="C38" s="16" t="s">
        <v>39</v>
      </c>
      <c r="D38" s="16" t="s">
        <v>65</v>
      </c>
      <c r="E38" s="16" t="s">
        <v>234</v>
      </c>
      <c r="F38" s="16" t="s">
        <v>57</v>
      </c>
      <c r="G38" s="15">
        <v>14.8</v>
      </c>
      <c r="H38" s="15"/>
      <c r="I38" s="15"/>
    </row>
    <row r="39" spans="1:9" s="14" customFormat="1" x14ac:dyDescent="0.25">
      <c r="A39" s="21" t="s">
        <v>241</v>
      </c>
      <c r="B39" s="20" t="s">
        <v>20</v>
      </c>
      <c r="C39" s="20" t="s">
        <v>39</v>
      </c>
      <c r="D39" s="20" t="s">
        <v>65</v>
      </c>
      <c r="E39" s="20" t="s">
        <v>240</v>
      </c>
      <c r="F39" s="20"/>
      <c r="G39" s="19">
        <f>G40</f>
        <v>7</v>
      </c>
      <c r="H39" s="15"/>
      <c r="I39" s="15"/>
    </row>
    <row r="40" spans="1:9" s="14" customFormat="1" x14ac:dyDescent="0.25">
      <c r="A40" s="17" t="s">
        <v>21</v>
      </c>
      <c r="B40" s="16" t="s">
        <v>20</v>
      </c>
      <c r="C40" s="16" t="s">
        <v>39</v>
      </c>
      <c r="D40" s="16" t="s">
        <v>65</v>
      </c>
      <c r="E40" s="16" t="s">
        <v>240</v>
      </c>
      <c r="F40" s="16" t="s">
        <v>16</v>
      </c>
      <c r="G40" s="15">
        <v>7</v>
      </c>
      <c r="H40" s="15"/>
      <c r="I40" s="15"/>
    </row>
    <row r="41" spans="1:9" s="18" customFormat="1" ht="14.25" x14ac:dyDescent="0.2">
      <c r="A41" s="21" t="s">
        <v>63</v>
      </c>
      <c r="B41" s="20" t="s">
        <v>20</v>
      </c>
      <c r="C41" s="20" t="s">
        <v>56</v>
      </c>
      <c r="D41" s="20"/>
      <c r="E41" s="20" t="s">
        <v>22</v>
      </c>
      <c r="F41" s="20" t="s">
        <v>22</v>
      </c>
      <c r="G41" s="19">
        <f>G42</f>
        <v>102.30000000000001</v>
      </c>
      <c r="H41" s="19">
        <v>102.3</v>
      </c>
      <c r="I41" s="19"/>
    </row>
    <row r="42" spans="1:9" s="18" customFormat="1" ht="14.25" x14ac:dyDescent="0.2">
      <c r="A42" s="21" t="s">
        <v>62</v>
      </c>
      <c r="B42" s="20" t="s">
        <v>20</v>
      </c>
      <c r="C42" s="20" t="s">
        <v>56</v>
      </c>
      <c r="D42" s="20" t="s">
        <v>29</v>
      </c>
      <c r="E42" s="20" t="s">
        <v>22</v>
      </c>
      <c r="F42" s="20" t="s">
        <v>22</v>
      </c>
      <c r="G42" s="19">
        <f>G43</f>
        <v>102.30000000000001</v>
      </c>
      <c r="H42" s="19">
        <v>102.3</v>
      </c>
      <c r="I42" s="19"/>
    </row>
    <row r="43" spans="1:9" s="18" customFormat="1" ht="14.25" x14ac:dyDescent="0.2">
      <c r="A43" s="21" t="s">
        <v>25</v>
      </c>
      <c r="B43" s="20" t="s">
        <v>20</v>
      </c>
      <c r="C43" s="20" t="s">
        <v>56</v>
      </c>
      <c r="D43" s="20" t="s">
        <v>29</v>
      </c>
      <c r="E43" s="20" t="s">
        <v>24</v>
      </c>
      <c r="F43" s="20" t="s">
        <v>22</v>
      </c>
      <c r="G43" s="19">
        <f>G44</f>
        <v>102.30000000000001</v>
      </c>
      <c r="H43" s="19">
        <v>102.3</v>
      </c>
      <c r="I43" s="19"/>
    </row>
    <row r="44" spans="1:9" s="18" customFormat="1" ht="24" x14ac:dyDescent="0.2">
      <c r="A44" s="21" t="s">
        <v>61</v>
      </c>
      <c r="B44" s="20" t="s">
        <v>20</v>
      </c>
      <c r="C44" s="20" t="s">
        <v>56</v>
      </c>
      <c r="D44" s="20" t="s">
        <v>29</v>
      </c>
      <c r="E44" s="20" t="s">
        <v>55</v>
      </c>
      <c r="F44" s="20" t="s">
        <v>22</v>
      </c>
      <c r="G44" s="19">
        <f>G45+G47+G48+G46</f>
        <v>102.30000000000001</v>
      </c>
      <c r="H44" s="19">
        <v>102.3</v>
      </c>
      <c r="I44" s="19"/>
    </row>
    <row r="45" spans="1:9" s="14" customFormat="1" ht="24.75" x14ac:dyDescent="0.25">
      <c r="A45" s="17" t="s">
        <v>60</v>
      </c>
      <c r="B45" s="16" t="s">
        <v>20</v>
      </c>
      <c r="C45" s="16" t="s">
        <v>56</v>
      </c>
      <c r="D45" s="16" t="s">
        <v>29</v>
      </c>
      <c r="E45" s="16" t="s">
        <v>55</v>
      </c>
      <c r="F45" s="16" t="s">
        <v>59</v>
      </c>
      <c r="G45" s="15">
        <v>76</v>
      </c>
      <c r="H45" s="15">
        <v>76</v>
      </c>
      <c r="I45" s="15"/>
    </row>
    <row r="46" spans="1:9" s="14" customFormat="1" x14ac:dyDescent="0.25">
      <c r="A46" s="17" t="s">
        <v>193</v>
      </c>
      <c r="B46" s="16" t="s">
        <v>20</v>
      </c>
      <c r="C46" s="16" t="s">
        <v>56</v>
      </c>
      <c r="D46" s="16" t="s">
        <v>29</v>
      </c>
      <c r="E46" s="16" t="s">
        <v>55</v>
      </c>
      <c r="F46" s="16" t="s">
        <v>194</v>
      </c>
      <c r="G46" s="15">
        <v>2.4</v>
      </c>
      <c r="H46" s="15"/>
      <c r="I46" s="15"/>
    </row>
    <row r="47" spans="1:9" s="14" customFormat="1" ht="36.75" x14ac:dyDescent="0.25">
      <c r="A47" s="17" t="s">
        <v>58</v>
      </c>
      <c r="B47" s="16" t="s">
        <v>20</v>
      </c>
      <c r="C47" s="16" t="s">
        <v>56</v>
      </c>
      <c r="D47" s="16" t="s">
        <v>29</v>
      </c>
      <c r="E47" s="16" t="s">
        <v>55</v>
      </c>
      <c r="F47" s="16" t="s">
        <v>57</v>
      </c>
      <c r="G47" s="15">
        <v>23</v>
      </c>
      <c r="H47" s="15">
        <v>23</v>
      </c>
      <c r="I47" s="15"/>
    </row>
    <row r="48" spans="1:9" s="14" customFormat="1" x14ac:dyDescent="0.25">
      <c r="A48" s="17" t="s">
        <v>21</v>
      </c>
      <c r="B48" s="16" t="s">
        <v>20</v>
      </c>
      <c r="C48" s="16" t="s">
        <v>56</v>
      </c>
      <c r="D48" s="16" t="s">
        <v>29</v>
      </c>
      <c r="E48" s="16" t="s">
        <v>55</v>
      </c>
      <c r="F48" s="16" t="s">
        <v>16</v>
      </c>
      <c r="G48" s="15">
        <f>3.3-2.4</f>
        <v>0.89999999999999991</v>
      </c>
      <c r="H48" s="15">
        <v>3.3</v>
      </c>
      <c r="I48" s="15"/>
    </row>
    <row r="49" spans="1:9" s="18" customFormat="1" ht="24" x14ac:dyDescent="0.2">
      <c r="A49" s="21" t="s">
        <v>54</v>
      </c>
      <c r="B49" s="20" t="s">
        <v>20</v>
      </c>
      <c r="C49" s="20" t="s">
        <v>29</v>
      </c>
      <c r="D49" s="20"/>
      <c r="E49" s="20" t="s">
        <v>22</v>
      </c>
      <c r="F49" s="20" t="s">
        <v>22</v>
      </c>
      <c r="G49" s="19">
        <f>G50</f>
        <v>20</v>
      </c>
      <c r="H49" s="19">
        <v>20</v>
      </c>
      <c r="I49" s="19"/>
    </row>
    <row r="50" spans="1:9" s="18" customFormat="1" ht="36" x14ac:dyDescent="0.2">
      <c r="A50" s="21" t="s">
        <v>53</v>
      </c>
      <c r="B50" s="20" t="s">
        <v>20</v>
      </c>
      <c r="C50" s="20" t="s">
        <v>29</v>
      </c>
      <c r="D50" s="20" t="s">
        <v>51</v>
      </c>
      <c r="E50" s="20" t="s">
        <v>22</v>
      </c>
      <c r="F50" s="20" t="s">
        <v>22</v>
      </c>
      <c r="G50" s="19">
        <f>G51</f>
        <v>20</v>
      </c>
      <c r="H50" s="19">
        <v>20</v>
      </c>
      <c r="I50" s="19"/>
    </row>
    <row r="51" spans="1:9" s="18" customFormat="1" ht="14.25" x14ac:dyDescent="0.2">
      <c r="A51" s="21" t="s">
        <v>25</v>
      </c>
      <c r="B51" s="20" t="s">
        <v>20</v>
      </c>
      <c r="C51" s="20" t="s">
        <v>29</v>
      </c>
      <c r="D51" s="20" t="s">
        <v>51</v>
      </c>
      <c r="E51" s="20" t="s">
        <v>24</v>
      </c>
      <c r="F51" s="20" t="s">
        <v>22</v>
      </c>
      <c r="G51" s="19">
        <f>G52</f>
        <v>20</v>
      </c>
      <c r="H51" s="19">
        <v>20</v>
      </c>
      <c r="I51" s="19"/>
    </row>
    <row r="52" spans="1:9" s="18" customFormat="1" ht="24" x14ac:dyDescent="0.2">
      <c r="A52" s="21" t="s">
        <v>52</v>
      </c>
      <c r="B52" s="20" t="s">
        <v>20</v>
      </c>
      <c r="C52" s="20" t="s">
        <v>29</v>
      </c>
      <c r="D52" s="20" t="s">
        <v>51</v>
      </c>
      <c r="E52" s="20" t="s">
        <v>50</v>
      </c>
      <c r="F52" s="20" t="s">
        <v>22</v>
      </c>
      <c r="G52" s="19">
        <f>G53</f>
        <v>20</v>
      </c>
      <c r="H52" s="19">
        <v>20</v>
      </c>
      <c r="I52" s="19"/>
    </row>
    <row r="53" spans="1:9" s="14" customFormat="1" x14ac:dyDescent="0.25">
      <c r="A53" s="17" t="s">
        <v>21</v>
      </c>
      <c r="B53" s="16" t="s">
        <v>20</v>
      </c>
      <c r="C53" s="16" t="s">
        <v>29</v>
      </c>
      <c r="D53" s="16" t="s">
        <v>51</v>
      </c>
      <c r="E53" s="16" t="s">
        <v>50</v>
      </c>
      <c r="F53" s="16" t="s">
        <v>16</v>
      </c>
      <c r="G53" s="15">
        <v>20</v>
      </c>
      <c r="H53" s="15">
        <v>20</v>
      </c>
      <c r="I53" s="15"/>
    </row>
    <row r="54" spans="1:9" s="18" customFormat="1" ht="14.25" x14ac:dyDescent="0.2">
      <c r="A54" s="21" t="s">
        <v>49</v>
      </c>
      <c r="B54" s="20" t="s">
        <v>20</v>
      </c>
      <c r="C54" s="20" t="s">
        <v>18</v>
      </c>
      <c r="D54" s="20"/>
      <c r="E54" s="20" t="s">
        <v>22</v>
      </c>
      <c r="F54" s="20" t="s">
        <v>22</v>
      </c>
      <c r="G54" s="19">
        <f>G55</f>
        <v>2591.7000000000003</v>
      </c>
      <c r="H54" s="19">
        <v>913</v>
      </c>
      <c r="I54" s="19"/>
    </row>
    <row r="55" spans="1:9" s="18" customFormat="1" ht="14.25" x14ac:dyDescent="0.2">
      <c r="A55" s="21" t="s">
        <v>48</v>
      </c>
      <c r="B55" s="20" t="s">
        <v>20</v>
      </c>
      <c r="C55" s="20" t="s">
        <v>18</v>
      </c>
      <c r="D55" s="20" t="s">
        <v>45</v>
      </c>
      <c r="E55" s="20" t="s">
        <v>22</v>
      </c>
      <c r="F55" s="20" t="s">
        <v>22</v>
      </c>
      <c r="G55" s="19">
        <f>G56</f>
        <v>2591.7000000000003</v>
      </c>
      <c r="H55" s="19">
        <v>913</v>
      </c>
      <c r="I55" s="19"/>
    </row>
    <row r="56" spans="1:9" s="18" customFormat="1" ht="14.25" x14ac:dyDescent="0.2">
      <c r="A56" s="21" t="s">
        <v>25</v>
      </c>
      <c r="B56" s="20" t="s">
        <v>20</v>
      </c>
      <c r="C56" s="20" t="s">
        <v>18</v>
      </c>
      <c r="D56" s="20" t="s">
        <v>45</v>
      </c>
      <c r="E56" s="20" t="s">
        <v>24</v>
      </c>
      <c r="F56" s="20" t="s">
        <v>22</v>
      </c>
      <c r="G56" s="19">
        <f>G61+G63+G59+G65+G57</f>
        <v>2591.7000000000003</v>
      </c>
      <c r="H56" s="19">
        <v>913</v>
      </c>
      <c r="I56" s="19"/>
    </row>
    <row r="57" spans="1:9" s="18" customFormat="1" ht="24" x14ac:dyDescent="0.2">
      <c r="A57" s="21" t="s">
        <v>188</v>
      </c>
      <c r="B57" s="20" t="s">
        <v>20</v>
      </c>
      <c r="C57" s="20" t="s">
        <v>18</v>
      </c>
      <c r="D57" s="20" t="s">
        <v>45</v>
      </c>
      <c r="E57" s="20" t="s">
        <v>187</v>
      </c>
      <c r="F57" s="20"/>
      <c r="G57" s="19">
        <v>483.3</v>
      </c>
      <c r="H57" s="19"/>
      <c r="I57" s="19"/>
    </row>
    <row r="58" spans="1:9" s="18" customFormat="1" ht="14.25" x14ac:dyDescent="0.2">
      <c r="A58" s="17" t="s">
        <v>21</v>
      </c>
      <c r="B58" s="16" t="s">
        <v>20</v>
      </c>
      <c r="C58" s="16" t="s">
        <v>18</v>
      </c>
      <c r="D58" s="16" t="s">
        <v>45</v>
      </c>
      <c r="E58" s="16" t="s">
        <v>187</v>
      </c>
      <c r="F58" s="16" t="s">
        <v>16</v>
      </c>
      <c r="G58" s="15">
        <v>483.3</v>
      </c>
      <c r="H58" s="19"/>
      <c r="I58" s="19"/>
    </row>
    <row r="59" spans="1:9" s="18" customFormat="1" ht="14.25" x14ac:dyDescent="0.2">
      <c r="A59" s="21" t="s">
        <v>190</v>
      </c>
      <c r="B59" s="16" t="s">
        <v>20</v>
      </c>
      <c r="C59" s="16" t="s">
        <v>18</v>
      </c>
      <c r="D59" s="16" t="s">
        <v>45</v>
      </c>
      <c r="E59" s="16" t="s">
        <v>189</v>
      </c>
      <c r="F59" s="20"/>
      <c r="G59" s="19">
        <v>10</v>
      </c>
      <c r="H59" s="19"/>
      <c r="I59" s="19"/>
    </row>
    <row r="60" spans="1:9" s="18" customFormat="1" ht="14.25" x14ac:dyDescent="0.2">
      <c r="A60" s="17" t="s">
        <v>21</v>
      </c>
      <c r="B60" s="16" t="s">
        <v>20</v>
      </c>
      <c r="C60" s="16" t="s">
        <v>18</v>
      </c>
      <c r="D60" s="16" t="s">
        <v>45</v>
      </c>
      <c r="E60" s="16" t="s">
        <v>189</v>
      </c>
      <c r="F60" s="16" t="s">
        <v>16</v>
      </c>
      <c r="G60" s="15">
        <v>10</v>
      </c>
      <c r="H60" s="19"/>
      <c r="I60" s="19"/>
    </row>
    <row r="61" spans="1:9" s="18" customFormat="1" ht="36" x14ac:dyDescent="0.2">
      <c r="A61" s="21" t="s">
        <v>47</v>
      </c>
      <c r="B61" s="20" t="s">
        <v>20</v>
      </c>
      <c r="C61" s="20" t="s">
        <v>18</v>
      </c>
      <c r="D61" s="20" t="s">
        <v>45</v>
      </c>
      <c r="E61" s="20" t="s">
        <v>46</v>
      </c>
      <c r="F61" s="20" t="s">
        <v>22</v>
      </c>
      <c r="G61" s="19">
        <f>G62</f>
        <v>1812</v>
      </c>
      <c r="H61" s="19">
        <v>803</v>
      </c>
      <c r="I61" s="19"/>
    </row>
    <row r="62" spans="1:9" s="14" customFormat="1" x14ac:dyDescent="0.25">
      <c r="A62" s="17" t="s">
        <v>21</v>
      </c>
      <c r="B62" s="16" t="s">
        <v>20</v>
      </c>
      <c r="C62" s="16" t="s">
        <v>18</v>
      </c>
      <c r="D62" s="16" t="s">
        <v>45</v>
      </c>
      <c r="E62" s="16" t="s">
        <v>46</v>
      </c>
      <c r="F62" s="16" t="s">
        <v>16</v>
      </c>
      <c r="G62" s="15">
        <f>803+123.2-10+300+161.1+100-709.7+440+350-15.3+709.7-440</f>
        <v>1812</v>
      </c>
      <c r="H62" s="15">
        <v>803</v>
      </c>
      <c r="I62" s="15"/>
    </row>
    <row r="63" spans="1:9" s="18" customFormat="1" ht="14.25" x14ac:dyDescent="0.2">
      <c r="A63" s="21" t="s">
        <v>1</v>
      </c>
      <c r="B63" s="20" t="s">
        <v>20</v>
      </c>
      <c r="C63" s="20" t="s">
        <v>18</v>
      </c>
      <c r="D63" s="20" t="s">
        <v>45</v>
      </c>
      <c r="E63" s="20" t="s">
        <v>44</v>
      </c>
      <c r="F63" s="20" t="s">
        <v>22</v>
      </c>
      <c r="G63" s="19">
        <f>G64</f>
        <v>125.3</v>
      </c>
      <c r="H63" s="19">
        <v>110</v>
      </c>
      <c r="I63" s="19"/>
    </row>
    <row r="64" spans="1:9" s="14" customFormat="1" x14ac:dyDescent="0.25">
      <c r="A64" s="17" t="s">
        <v>21</v>
      </c>
      <c r="B64" s="16" t="s">
        <v>20</v>
      </c>
      <c r="C64" s="16" t="s">
        <v>18</v>
      </c>
      <c r="D64" s="16" t="s">
        <v>45</v>
      </c>
      <c r="E64" s="16" t="s">
        <v>44</v>
      </c>
      <c r="F64" s="16" t="s">
        <v>16</v>
      </c>
      <c r="G64" s="15">
        <f>110+15.3</f>
        <v>125.3</v>
      </c>
      <c r="H64" s="15">
        <v>110</v>
      </c>
      <c r="I64" s="15"/>
    </row>
    <row r="65" spans="1:9" s="14" customFormat="1" x14ac:dyDescent="0.25">
      <c r="A65" s="21" t="s">
        <v>198</v>
      </c>
      <c r="B65" s="20" t="s">
        <v>20</v>
      </c>
      <c r="C65" s="20" t="s">
        <v>18</v>
      </c>
      <c r="D65" s="20" t="s">
        <v>45</v>
      </c>
      <c r="E65" s="20" t="s">
        <v>197</v>
      </c>
      <c r="F65" s="16"/>
      <c r="G65" s="19">
        <v>161.1</v>
      </c>
      <c r="H65" s="15"/>
      <c r="I65" s="15"/>
    </row>
    <row r="66" spans="1:9" s="14" customFormat="1" x14ac:dyDescent="0.25">
      <c r="A66" s="17" t="s">
        <v>21</v>
      </c>
      <c r="B66" s="16" t="s">
        <v>20</v>
      </c>
      <c r="C66" s="16" t="s">
        <v>18</v>
      </c>
      <c r="D66" s="16" t="s">
        <v>45</v>
      </c>
      <c r="E66" s="16" t="s">
        <v>197</v>
      </c>
      <c r="F66" s="16" t="s">
        <v>16</v>
      </c>
      <c r="G66" s="15">
        <v>161.1</v>
      </c>
      <c r="H66" s="15"/>
      <c r="I66" s="15"/>
    </row>
    <row r="67" spans="1:9" s="18" customFormat="1" ht="14.25" x14ac:dyDescent="0.2">
      <c r="A67" s="21" t="s">
        <v>43</v>
      </c>
      <c r="B67" s="20" t="s">
        <v>20</v>
      </c>
      <c r="C67" s="20" t="s">
        <v>30</v>
      </c>
      <c r="D67" s="20"/>
      <c r="E67" s="20" t="s">
        <v>22</v>
      </c>
      <c r="F67" s="20" t="s">
        <v>22</v>
      </c>
      <c r="G67" s="81">
        <f>G68+G75</f>
        <v>2523.2399999999998</v>
      </c>
      <c r="H67" s="19">
        <v>267.3</v>
      </c>
      <c r="I67" s="19"/>
    </row>
    <row r="68" spans="1:9" s="18" customFormat="1" ht="14.25" x14ac:dyDescent="0.2">
      <c r="A68" s="21" t="s">
        <v>42</v>
      </c>
      <c r="B68" s="20" t="s">
        <v>20</v>
      </c>
      <c r="C68" s="20" t="s">
        <v>30</v>
      </c>
      <c r="D68" s="20" t="s">
        <v>39</v>
      </c>
      <c r="E68" s="20" t="s">
        <v>22</v>
      </c>
      <c r="F68" s="20" t="s">
        <v>22</v>
      </c>
      <c r="G68" s="19">
        <f>G69</f>
        <v>122</v>
      </c>
      <c r="H68" s="19">
        <v>62</v>
      </c>
      <c r="I68" s="19"/>
    </row>
    <row r="69" spans="1:9" s="18" customFormat="1" ht="14.25" x14ac:dyDescent="0.2">
      <c r="A69" s="21" t="s">
        <v>25</v>
      </c>
      <c r="B69" s="20" t="s">
        <v>20</v>
      </c>
      <c r="C69" s="20" t="s">
        <v>30</v>
      </c>
      <c r="D69" s="20" t="s">
        <v>39</v>
      </c>
      <c r="E69" s="20" t="s">
        <v>24</v>
      </c>
      <c r="F69" s="20" t="s">
        <v>22</v>
      </c>
      <c r="G69" s="19">
        <f>62+G70</f>
        <v>122</v>
      </c>
      <c r="H69" s="19">
        <v>62</v>
      </c>
      <c r="I69" s="19"/>
    </row>
    <row r="70" spans="1:9" s="18" customFormat="1" ht="14.25" x14ac:dyDescent="0.2">
      <c r="A70" s="21" t="s">
        <v>237</v>
      </c>
      <c r="B70" s="20" t="s">
        <v>20</v>
      </c>
      <c r="C70" s="20" t="s">
        <v>30</v>
      </c>
      <c r="D70" s="20" t="s">
        <v>39</v>
      </c>
      <c r="E70" s="20" t="s">
        <v>236</v>
      </c>
      <c r="F70" s="20"/>
      <c r="G70" s="19">
        <f>G71</f>
        <v>60</v>
      </c>
      <c r="H70" s="19"/>
      <c r="I70" s="19"/>
    </row>
    <row r="71" spans="1:9" s="18" customFormat="1" ht="14.25" x14ac:dyDescent="0.2">
      <c r="A71" s="17" t="s">
        <v>21</v>
      </c>
      <c r="B71" s="16" t="s">
        <v>20</v>
      </c>
      <c r="C71" s="16" t="s">
        <v>30</v>
      </c>
      <c r="D71" s="16" t="s">
        <v>39</v>
      </c>
      <c r="E71" s="16" t="s">
        <v>236</v>
      </c>
      <c r="F71" s="16" t="s">
        <v>16</v>
      </c>
      <c r="G71" s="15">
        <v>60</v>
      </c>
      <c r="H71" s="19"/>
      <c r="I71" s="19"/>
    </row>
    <row r="72" spans="1:9" s="18" customFormat="1" ht="24" x14ac:dyDescent="0.2">
      <c r="A72" s="21" t="s">
        <v>41</v>
      </c>
      <c r="B72" s="20" t="s">
        <v>20</v>
      </c>
      <c r="C72" s="20" t="s">
        <v>30</v>
      </c>
      <c r="D72" s="20" t="s">
        <v>39</v>
      </c>
      <c r="E72" s="20" t="s">
        <v>38</v>
      </c>
      <c r="F72" s="20" t="s">
        <v>22</v>
      </c>
      <c r="G72" s="19">
        <f>G73+G74</f>
        <v>62</v>
      </c>
      <c r="H72" s="19">
        <v>62</v>
      </c>
      <c r="I72" s="19"/>
    </row>
    <row r="73" spans="1:9" s="14" customFormat="1" ht="36.75" x14ac:dyDescent="0.25">
      <c r="A73" s="17" t="s">
        <v>40</v>
      </c>
      <c r="B73" s="16" t="s">
        <v>20</v>
      </c>
      <c r="C73" s="16" t="s">
        <v>30</v>
      </c>
      <c r="D73" s="16" t="s">
        <v>39</v>
      </c>
      <c r="E73" s="16" t="s">
        <v>38</v>
      </c>
      <c r="F73" s="16" t="s">
        <v>37</v>
      </c>
      <c r="G73" s="15">
        <f>62-62</f>
        <v>0</v>
      </c>
      <c r="H73" s="15">
        <v>62</v>
      </c>
      <c r="I73" s="15"/>
    </row>
    <row r="74" spans="1:9" s="14" customFormat="1" ht="36.75" x14ac:dyDescent="0.25">
      <c r="A74" s="17" t="s">
        <v>195</v>
      </c>
      <c r="B74" s="16" t="s">
        <v>20</v>
      </c>
      <c r="C74" s="16" t="s">
        <v>30</v>
      </c>
      <c r="D74" s="16" t="s">
        <v>39</v>
      </c>
      <c r="E74" s="16" t="s">
        <v>38</v>
      </c>
      <c r="F74" s="16" t="s">
        <v>196</v>
      </c>
      <c r="G74" s="15">
        <v>62</v>
      </c>
      <c r="H74" s="15"/>
      <c r="I74" s="15"/>
    </row>
    <row r="75" spans="1:9" s="18" customFormat="1" ht="14.25" x14ac:dyDescent="0.2">
      <c r="A75" s="21" t="s">
        <v>36</v>
      </c>
      <c r="B75" s="20" t="s">
        <v>20</v>
      </c>
      <c r="C75" s="20" t="s">
        <v>30</v>
      </c>
      <c r="D75" s="20" t="s">
        <v>29</v>
      </c>
      <c r="E75" s="20" t="s">
        <v>22</v>
      </c>
      <c r="F75" s="20" t="s">
        <v>22</v>
      </c>
      <c r="G75" s="81">
        <f>G76</f>
        <v>2401.2399999999998</v>
      </c>
      <c r="H75" s="19">
        <v>205.3</v>
      </c>
      <c r="I75" s="19"/>
    </row>
    <row r="76" spans="1:9" s="18" customFormat="1" ht="14.25" x14ac:dyDescent="0.2">
      <c r="A76" s="21" t="s">
        <v>25</v>
      </c>
      <c r="B76" s="20" t="s">
        <v>20</v>
      </c>
      <c r="C76" s="20" t="s">
        <v>30</v>
      </c>
      <c r="D76" s="20" t="s">
        <v>29</v>
      </c>
      <c r="E76" s="20" t="s">
        <v>24</v>
      </c>
      <c r="F76" s="20" t="s">
        <v>22</v>
      </c>
      <c r="G76" s="81">
        <f>G77+G81+G87+G99+G91+G89+G83+G79+G101+G103+G105+G85+G93+G95+G97+G107</f>
        <v>2401.2399999999998</v>
      </c>
      <c r="H76" s="19">
        <v>205.3</v>
      </c>
      <c r="I76" s="19"/>
    </row>
    <row r="77" spans="1:9" s="18" customFormat="1" ht="24" x14ac:dyDescent="0.2">
      <c r="A77" s="21" t="s">
        <v>35</v>
      </c>
      <c r="B77" s="20" t="s">
        <v>20</v>
      </c>
      <c r="C77" s="20" t="s">
        <v>30</v>
      </c>
      <c r="D77" s="20" t="s">
        <v>29</v>
      </c>
      <c r="E77" s="20" t="s">
        <v>34</v>
      </c>
      <c r="F77" s="20" t="s">
        <v>22</v>
      </c>
      <c r="G77" s="19">
        <f>G78</f>
        <v>11.4</v>
      </c>
      <c r="H77" s="19">
        <v>15</v>
      </c>
      <c r="I77" s="19"/>
    </row>
    <row r="78" spans="1:9" s="14" customFormat="1" x14ac:dyDescent="0.25">
      <c r="A78" s="17" t="s">
        <v>21</v>
      </c>
      <c r="B78" s="16" t="s">
        <v>20</v>
      </c>
      <c r="C78" s="16" t="s">
        <v>30</v>
      </c>
      <c r="D78" s="16" t="s">
        <v>29</v>
      </c>
      <c r="E78" s="16" t="s">
        <v>34</v>
      </c>
      <c r="F78" s="16" t="s">
        <v>16</v>
      </c>
      <c r="G78" s="15">
        <f>15-3.6</f>
        <v>11.4</v>
      </c>
      <c r="H78" s="15">
        <v>15</v>
      </c>
      <c r="I78" s="15"/>
    </row>
    <row r="79" spans="1:9" s="14" customFormat="1" x14ac:dyDescent="0.25">
      <c r="A79" s="21" t="s">
        <v>214</v>
      </c>
      <c r="B79" s="20" t="s">
        <v>20</v>
      </c>
      <c r="C79" s="20" t="s">
        <v>30</v>
      </c>
      <c r="D79" s="20" t="s">
        <v>29</v>
      </c>
      <c r="E79" s="20" t="s">
        <v>213</v>
      </c>
      <c r="F79" s="20"/>
      <c r="G79" s="19">
        <f>G80</f>
        <v>347.6</v>
      </c>
      <c r="H79" s="15"/>
      <c r="I79" s="15"/>
    </row>
    <row r="80" spans="1:9" s="14" customFormat="1" x14ac:dyDescent="0.25">
      <c r="A80" s="17" t="s">
        <v>21</v>
      </c>
      <c r="B80" s="16" t="s">
        <v>20</v>
      </c>
      <c r="C80" s="16" t="s">
        <v>30</v>
      </c>
      <c r="D80" s="16" t="s">
        <v>29</v>
      </c>
      <c r="E80" s="16" t="s">
        <v>213</v>
      </c>
      <c r="F80" s="16" t="s">
        <v>16</v>
      </c>
      <c r="G80" s="15">
        <f>3.6+4.5+339.5</f>
        <v>347.6</v>
      </c>
      <c r="H80" s="15"/>
      <c r="I80" s="15"/>
    </row>
    <row r="81" spans="1:9" s="18" customFormat="1" ht="14.25" x14ac:dyDescent="0.2">
      <c r="A81" s="21" t="s">
        <v>33</v>
      </c>
      <c r="B81" s="20" t="s">
        <v>20</v>
      </c>
      <c r="C81" s="20" t="s">
        <v>30</v>
      </c>
      <c r="D81" s="20" t="s">
        <v>29</v>
      </c>
      <c r="E81" s="20" t="s">
        <v>32</v>
      </c>
      <c r="F81" s="20" t="s">
        <v>22</v>
      </c>
      <c r="G81" s="19">
        <f>G82</f>
        <v>21.2</v>
      </c>
      <c r="H81" s="19">
        <v>110</v>
      </c>
      <c r="I81" s="19"/>
    </row>
    <row r="82" spans="1:9" s="14" customFormat="1" x14ac:dyDescent="0.25">
      <c r="A82" s="17" t="s">
        <v>21</v>
      </c>
      <c r="B82" s="16" t="s">
        <v>20</v>
      </c>
      <c r="C82" s="16" t="s">
        <v>30</v>
      </c>
      <c r="D82" s="16" t="s">
        <v>29</v>
      </c>
      <c r="E82" s="16" t="s">
        <v>32</v>
      </c>
      <c r="F82" s="16" t="s">
        <v>16</v>
      </c>
      <c r="G82" s="15">
        <f>110-5-4.5-60-9.3-3-7</f>
        <v>21.2</v>
      </c>
      <c r="H82" s="15">
        <v>110</v>
      </c>
      <c r="I82" s="15"/>
    </row>
    <row r="83" spans="1:9" s="14" customFormat="1" ht="48.75" x14ac:dyDescent="0.25">
      <c r="A83" s="21" t="s">
        <v>31</v>
      </c>
      <c r="B83" s="20" t="s">
        <v>20</v>
      </c>
      <c r="C83" s="20" t="s">
        <v>30</v>
      </c>
      <c r="D83" s="20" t="s">
        <v>29</v>
      </c>
      <c r="E83" s="20" t="s">
        <v>212</v>
      </c>
      <c r="F83" s="20"/>
      <c r="G83" s="19">
        <f>G84</f>
        <v>0</v>
      </c>
      <c r="H83" s="15"/>
      <c r="I83" s="15"/>
    </row>
    <row r="84" spans="1:9" s="14" customFormat="1" x14ac:dyDescent="0.25">
      <c r="A84" s="17" t="s">
        <v>21</v>
      </c>
      <c r="B84" s="16" t="s">
        <v>20</v>
      </c>
      <c r="C84" s="16" t="s">
        <v>30</v>
      </c>
      <c r="D84" s="16" t="s">
        <v>29</v>
      </c>
      <c r="E84" s="16" t="s">
        <v>212</v>
      </c>
      <c r="F84" s="16" t="s">
        <v>16</v>
      </c>
      <c r="G84" s="15">
        <f>535-535</f>
        <v>0</v>
      </c>
      <c r="H84" s="15"/>
      <c r="I84" s="15"/>
    </row>
    <row r="85" spans="1:9" s="14" customFormat="1" ht="48.75" x14ac:dyDescent="0.25">
      <c r="A85" s="21" t="s">
        <v>31</v>
      </c>
      <c r="B85" s="20" t="s">
        <v>20</v>
      </c>
      <c r="C85" s="20" t="s">
        <v>30</v>
      </c>
      <c r="D85" s="20" t="s">
        <v>29</v>
      </c>
      <c r="E85" s="20" t="s">
        <v>225</v>
      </c>
      <c r="F85" s="20"/>
      <c r="G85" s="19">
        <v>535</v>
      </c>
      <c r="H85" s="15"/>
      <c r="I85" s="15"/>
    </row>
    <row r="86" spans="1:9" s="14" customFormat="1" x14ac:dyDescent="0.25">
      <c r="A86" s="17" t="s">
        <v>21</v>
      </c>
      <c r="B86" s="16" t="s">
        <v>20</v>
      </c>
      <c r="C86" s="16" t="s">
        <v>30</v>
      </c>
      <c r="D86" s="16" t="s">
        <v>29</v>
      </c>
      <c r="E86" s="16" t="s">
        <v>225</v>
      </c>
      <c r="F86" s="16" t="s">
        <v>16</v>
      </c>
      <c r="G86" s="15">
        <v>535</v>
      </c>
      <c r="H86" s="15"/>
      <c r="I86" s="15"/>
    </row>
    <row r="87" spans="1:9" s="18" customFormat="1" ht="48" x14ac:dyDescent="0.2">
      <c r="A87" s="21" t="s">
        <v>31</v>
      </c>
      <c r="B87" s="20" t="s">
        <v>20</v>
      </c>
      <c r="C87" s="20" t="s">
        <v>30</v>
      </c>
      <c r="D87" s="20" t="s">
        <v>29</v>
      </c>
      <c r="E87" s="20" t="s">
        <v>28</v>
      </c>
      <c r="F87" s="20" t="s">
        <v>22</v>
      </c>
      <c r="G87" s="19">
        <f>G88</f>
        <v>0</v>
      </c>
      <c r="H87" s="19">
        <v>80.3</v>
      </c>
      <c r="I87" s="19"/>
    </row>
    <row r="88" spans="1:9" s="14" customFormat="1" x14ac:dyDescent="0.25">
      <c r="A88" s="17" t="s">
        <v>21</v>
      </c>
      <c r="B88" s="16" t="s">
        <v>20</v>
      </c>
      <c r="C88" s="16" t="s">
        <v>30</v>
      </c>
      <c r="D88" s="16" t="s">
        <v>29</v>
      </c>
      <c r="E88" s="16" t="s">
        <v>28</v>
      </c>
      <c r="F88" s="16" t="s">
        <v>16</v>
      </c>
      <c r="G88" s="15">
        <f>80.3-80.3</f>
        <v>0</v>
      </c>
      <c r="H88" s="15">
        <v>80.3</v>
      </c>
      <c r="I88" s="15"/>
    </row>
    <row r="89" spans="1:9" s="14" customFormat="1" ht="36.75" x14ac:dyDescent="0.25">
      <c r="A89" s="21" t="s">
        <v>206</v>
      </c>
      <c r="B89" s="20" t="s">
        <v>20</v>
      </c>
      <c r="C89" s="20" t="s">
        <v>30</v>
      </c>
      <c r="D89" s="20" t="s">
        <v>29</v>
      </c>
      <c r="E89" s="20" t="s">
        <v>207</v>
      </c>
      <c r="F89" s="20"/>
      <c r="G89" s="19">
        <f>G90</f>
        <v>0</v>
      </c>
      <c r="H89" s="15"/>
      <c r="I89" s="15"/>
    </row>
    <row r="90" spans="1:9" s="14" customFormat="1" x14ac:dyDescent="0.25">
      <c r="A90" s="17" t="s">
        <v>21</v>
      </c>
      <c r="B90" s="16" t="s">
        <v>20</v>
      </c>
      <c r="C90" s="16" t="s">
        <v>30</v>
      </c>
      <c r="D90" s="16" t="s">
        <v>29</v>
      </c>
      <c r="E90" s="16" t="s">
        <v>207</v>
      </c>
      <c r="F90" s="16" t="s">
        <v>16</v>
      </c>
      <c r="G90" s="15">
        <f>80.3-80.3</f>
        <v>0</v>
      </c>
      <c r="H90" s="15"/>
      <c r="I90" s="15"/>
    </row>
    <row r="91" spans="1:9" s="14" customFormat="1" ht="36.75" x14ac:dyDescent="0.25">
      <c r="A91" s="21" t="s">
        <v>192</v>
      </c>
      <c r="B91" s="16" t="s">
        <v>20</v>
      </c>
      <c r="C91" s="20" t="s">
        <v>30</v>
      </c>
      <c r="D91" s="20" t="s">
        <v>29</v>
      </c>
      <c r="E91" s="20" t="s">
        <v>191</v>
      </c>
      <c r="F91" s="20"/>
      <c r="G91" s="19">
        <f>G92</f>
        <v>0</v>
      </c>
      <c r="H91" s="15"/>
      <c r="I91" s="15"/>
    </row>
    <row r="92" spans="1:9" s="14" customFormat="1" x14ac:dyDescent="0.25">
      <c r="A92" s="17" t="s">
        <v>21</v>
      </c>
      <c r="B92" s="16" t="s">
        <v>20</v>
      </c>
      <c r="C92" s="16" t="s">
        <v>30</v>
      </c>
      <c r="D92" s="16" t="s">
        <v>29</v>
      </c>
      <c r="E92" s="16" t="s">
        <v>191</v>
      </c>
      <c r="F92" s="16" t="s">
        <v>16</v>
      </c>
      <c r="G92" s="15">
        <f>0.04+80.3-80.34</f>
        <v>0</v>
      </c>
      <c r="H92" s="15"/>
      <c r="I92" s="15"/>
    </row>
    <row r="93" spans="1:9" s="14" customFormat="1" ht="48.75" x14ac:dyDescent="0.25">
      <c r="A93" s="21" t="s">
        <v>31</v>
      </c>
      <c r="B93" s="20" t="s">
        <v>20</v>
      </c>
      <c r="C93" s="20" t="s">
        <v>30</v>
      </c>
      <c r="D93" s="20" t="s">
        <v>29</v>
      </c>
      <c r="E93" s="20" t="s">
        <v>226</v>
      </c>
      <c r="F93" s="20" t="s">
        <v>22</v>
      </c>
      <c r="G93" s="19">
        <f>G94</f>
        <v>80.3</v>
      </c>
      <c r="H93" s="15"/>
      <c r="I93" s="15"/>
    </row>
    <row r="94" spans="1:9" s="14" customFormat="1" x14ac:dyDescent="0.25">
      <c r="A94" s="17" t="s">
        <v>21</v>
      </c>
      <c r="B94" s="16" t="s">
        <v>20</v>
      </c>
      <c r="C94" s="16" t="s">
        <v>30</v>
      </c>
      <c r="D94" s="16" t="s">
        <v>29</v>
      </c>
      <c r="E94" s="16" t="s">
        <v>226</v>
      </c>
      <c r="F94" s="16" t="s">
        <v>16</v>
      </c>
      <c r="G94" s="15">
        <f>80.3</f>
        <v>80.3</v>
      </c>
      <c r="H94" s="15"/>
      <c r="I94" s="15"/>
    </row>
    <row r="95" spans="1:9" s="14" customFormat="1" ht="36.75" x14ac:dyDescent="0.25">
      <c r="A95" s="21" t="s">
        <v>206</v>
      </c>
      <c r="B95" s="20" t="s">
        <v>20</v>
      </c>
      <c r="C95" s="20" t="s">
        <v>30</v>
      </c>
      <c r="D95" s="20" t="s">
        <v>29</v>
      </c>
      <c r="E95" s="20" t="s">
        <v>227</v>
      </c>
      <c r="F95" s="20"/>
      <c r="G95" s="19">
        <v>80.3</v>
      </c>
      <c r="H95" s="15"/>
      <c r="I95" s="15"/>
    </row>
    <row r="96" spans="1:9" s="14" customFormat="1" x14ac:dyDescent="0.25">
      <c r="A96" s="17" t="s">
        <v>21</v>
      </c>
      <c r="B96" s="16" t="s">
        <v>20</v>
      </c>
      <c r="C96" s="16" t="s">
        <v>30</v>
      </c>
      <c r="D96" s="16" t="s">
        <v>29</v>
      </c>
      <c r="E96" s="16" t="s">
        <v>227</v>
      </c>
      <c r="F96" s="16" t="s">
        <v>16</v>
      </c>
      <c r="G96" s="15">
        <v>80.3</v>
      </c>
      <c r="H96" s="15"/>
      <c r="I96" s="15"/>
    </row>
    <row r="97" spans="1:9" s="14" customFormat="1" ht="36.75" x14ac:dyDescent="0.25">
      <c r="A97" s="21" t="s">
        <v>192</v>
      </c>
      <c r="B97" s="16" t="s">
        <v>20</v>
      </c>
      <c r="C97" s="20" t="s">
        <v>30</v>
      </c>
      <c r="D97" s="20" t="s">
        <v>29</v>
      </c>
      <c r="E97" s="20" t="s">
        <v>228</v>
      </c>
      <c r="F97" s="20"/>
      <c r="G97" s="81">
        <f>0.04+80.3</f>
        <v>80.34</v>
      </c>
      <c r="H97" s="15"/>
      <c r="I97" s="15"/>
    </row>
    <row r="98" spans="1:9" s="14" customFormat="1" x14ac:dyDescent="0.25">
      <c r="A98" s="17" t="s">
        <v>21</v>
      </c>
      <c r="B98" s="16" t="s">
        <v>20</v>
      </c>
      <c r="C98" s="16" t="s">
        <v>30</v>
      </c>
      <c r="D98" s="16" t="s">
        <v>29</v>
      </c>
      <c r="E98" s="16" t="s">
        <v>228</v>
      </c>
      <c r="F98" s="16" t="s">
        <v>16</v>
      </c>
      <c r="G98" s="94">
        <f>0.04+80.3</f>
        <v>80.34</v>
      </c>
      <c r="H98" s="15"/>
      <c r="I98" s="15"/>
    </row>
    <row r="99" spans="1:9" s="14" customFormat="1" ht="24.75" x14ac:dyDescent="0.25">
      <c r="A99" s="21" t="s">
        <v>188</v>
      </c>
      <c r="B99" s="20" t="s">
        <v>20</v>
      </c>
      <c r="C99" s="20" t="s">
        <v>30</v>
      </c>
      <c r="D99" s="20" t="s">
        <v>29</v>
      </c>
      <c r="E99" s="20" t="s">
        <v>187</v>
      </c>
      <c r="F99" s="16"/>
      <c r="G99" s="19">
        <v>16</v>
      </c>
      <c r="H99" s="15"/>
      <c r="I99" s="15"/>
    </row>
    <row r="100" spans="1:9" s="14" customFormat="1" x14ac:dyDescent="0.25">
      <c r="A100" s="17" t="s">
        <v>21</v>
      </c>
      <c r="B100" s="16" t="s">
        <v>20</v>
      </c>
      <c r="C100" s="16" t="s">
        <v>30</v>
      </c>
      <c r="D100" s="16" t="s">
        <v>29</v>
      </c>
      <c r="E100" s="16" t="s">
        <v>187</v>
      </c>
      <c r="F100" s="16" t="s">
        <v>16</v>
      </c>
      <c r="G100" s="15">
        <v>16</v>
      </c>
      <c r="H100" s="15"/>
      <c r="I100" s="15"/>
    </row>
    <row r="101" spans="1:9" s="14" customFormat="1" x14ac:dyDescent="0.25">
      <c r="A101" s="21" t="s">
        <v>216</v>
      </c>
      <c r="B101" s="20" t="s">
        <v>20</v>
      </c>
      <c r="C101" s="20" t="s">
        <v>30</v>
      </c>
      <c r="D101" s="20" t="s">
        <v>29</v>
      </c>
      <c r="E101" s="20" t="s">
        <v>215</v>
      </c>
      <c r="F101" s="16"/>
      <c r="G101" s="19">
        <v>250</v>
      </c>
      <c r="H101" s="15"/>
      <c r="I101" s="15"/>
    </row>
    <row r="102" spans="1:9" s="14" customFormat="1" x14ac:dyDescent="0.25">
      <c r="A102" s="17" t="s">
        <v>21</v>
      </c>
      <c r="B102" s="16" t="s">
        <v>20</v>
      </c>
      <c r="C102" s="16" t="s">
        <v>30</v>
      </c>
      <c r="D102" s="16" t="s">
        <v>29</v>
      </c>
      <c r="E102" s="16" t="s">
        <v>215</v>
      </c>
      <c r="F102" s="16" t="s">
        <v>16</v>
      </c>
      <c r="G102" s="15">
        <v>250</v>
      </c>
      <c r="H102" s="15"/>
      <c r="I102" s="15"/>
    </row>
    <row r="103" spans="1:9" s="14" customFormat="1" x14ac:dyDescent="0.25">
      <c r="A103" s="21" t="s">
        <v>218</v>
      </c>
      <c r="B103" s="20" t="s">
        <v>20</v>
      </c>
      <c r="C103" s="20" t="s">
        <v>30</v>
      </c>
      <c r="D103" s="20" t="s">
        <v>29</v>
      </c>
      <c r="E103" s="20" t="s">
        <v>217</v>
      </c>
      <c r="F103" s="20"/>
      <c r="G103" s="19">
        <f>G104</f>
        <v>0</v>
      </c>
      <c r="H103" s="15"/>
      <c r="I103" s="15"/>
    </row>
    <row r="104" spans="1:9" s="14" customFormat="1" x14ac:dyDescent="0.25">
      <c r="A104" s="17" t="s">
        <v>21</v>
      </c>
      <c r="B104" s="16" t="s">
        <v>20</v>
      </c>
      <c r="C104" s="16" t="s">
        <v>30</v>
      </c>
      <c r="D104" s="16" t="s">
        <v>29</v>
      </c>
      <c r="E104" s="16" t="s">
        <v>217</v>
      </c>
      <c r="F104" s="16" t="s">
        <v>16</v>
      </c>
      <c r="G104" s="15">
        <f>1.2-1.2</f>
        <v>0</v>
      </c>
      <c r="H104" s="15"/>
      <c r="I104" s="15"/>
    </row>
    <row r="105" spans="1:9" s="14" customFormat="1" x14ac:dyDescent="0.25">
      <c r="A105" s="21" t="s">
        <v>219</v>
      </c>
      <c r="B105" s="20" t="s">
        <v>20</v>
      </c>
      <c r="C105" s="20" t="s">
        <v>30</v>
      </c>
      <c r="D105" s="20" t="s">
        <v>29</v>
      </c>
      <c r="E105" s="20" t="s">
        <v>220</v>
      </c>
      <c r="F105" s="16"/>
      <c r="G105" s="19">
        <f>G106</f>
        <v>0</v>
      </c>
      <c r="H105" s="15"/>
      <c r="I105" s="15"/>
    </row>
    <row r="106" spans="1:9" s="14" customFormat="1" x14ac:dyDescent="0.25">
      <c r="A106" s="17" t="s">
        <v>21</v>
      </c>
      <c r="B106" s="16" t="s">
        <v>20</v>
      </c>
      <c r="C106" s="16" t="s">
        <v>30</v>
      </c>
      <c r="D106" s="16" t="s">
        <v>29</v>
      </c>
      <c r="E106" s="16" t="s">
        <v>220</v>
      </c>
      <c r="F106" s="16" t="s">
        <v>16</v>
      </c>
      <c r="G106" s="15">
        <f>971.3+7.8-979.1</f>
        <v>0</v>
      </c>
      <c r="H106" s="15"/>
      <c r="I106" s="15"/>
    </row>
    <row r="107" spans="1:9" s="14" customFormat="1" x14ac:dyDescent="0.25">
      <c r="A107" s="21" t="s">
        <v>219</v>
      </c>
      <c r="B107" s="20" t="s">
        <v>20</v>
      </c>
      <c r="C107" s="20" t="s">
        <v>30</v>
      </c>
      <c r="D107" s="20" t="s">
        <v>29</v>
      </c>
      <c r="E107" s="20" t="s">
        <v>235</v>
      </c>
      <c r="F107" s="16"/>
      <c r="G107" s="19">
        <f>G108</f>
        <v>979.09999999999991</v>
      </c>
      <c r="H107" s="15"/>
      <c r="I107" s="15"/>
    </row>
    <row r="108" spans="1:9" s="14" customFormat="1" x14ac:dyDescent="0.25">
      <c r="A108" s="17" t="s">
        <v>21</v>
      </c>
      <c r="B108" s="16" t="s">
        <v>20</v>
      </c>
      <c r="C108" s="16" t="s">
        <v>30</v>
      </c>
      <c r="D108" s="16" t="s">
        <v>29</v>
      </c>
      <c r="E108" s="16" t="s">
        <v>235</v>
      </c>
      <c r="F108" s="16" t="s">
        <v>16</v>
      </c>
      <c r="G108" s="15">
        <f>971.3+7.8</f>
        <v>979.09999999999991</v>
      </c>
      <c r="H108" s="15"/>
      <c r="I108" s="15"/>
    </row>
    <row r="109" spans="1:9" s="18" customFormat="1" ht="14.25" x14ac:dyDescent="0.2">
      <c r="A109" s="21" t="s">
        <v>27</v>
      </c>
      <c r="B109" s="20" t="s">
        <v>20</v>
      </c>
      <c r="C109" s="20" t="s">
        <v>19</v>
      </c>
      <c r="D109" s="20"/>
      <c r="E109" s="20" t="s">
        <v>22</v>
      </c>
      <c r="F109" s="20" t="s">
        <v>22</v>
      </c>
      <c r="G109" s="19">
        <f>G110</f>
        <v>42.599999999999994</v>
      </c>
      <c r="H109" s="19">
        <v>5</v>
      </c>
      <c r="I109" s="19"/>
    </row>
    <row r="110" spans="1:9" s="18" customFormat="1" ht="14.25" x14ac:dyDescent="0.2">
      <c r="A110" s="21" t="s">
        <v>26</v>
      </c>
      <c r="B110" s="20" t="s">
        <v>20</v>
      </c>
      <c r="C110" s="20" t="s">
        <v>19</v>
      </c>
      <c r="D110" s="20" t="s">
        <v>18</v>
      </c>
      <c r="E110" s="20" t="s">
        <v>22</v>
      </c>
      <c r="F110" s="20" t="s">
        <v>22</v>
      </c>
      <c r="G110" s="19">
        <f>G111</f>
        <v>42.599999999999994</v>
      </c>
      <c r="H110" s="19">
        <v>5</v>
      </c>
      <c r="I110" s="19"/>
    </row>
    <row r="111" spans="1:9" s="18" customFormat="1" ht="14.25" x14ac:dyDescent="0.2">
      <c r="A111" s="21" t="s">
        <v>25</v>
      </c>
      <c r="B111" s="20" t="s">
        <v>20</v>
      </c>
      <c r="C111" s="20" t="s">
        <v>19</v>
      </c>
      <c r="D111" s="20" t="s">
        <v>18</v>
      </c>
      <c r="E111" s="20" t="s">
        <v>24</v>
      </c>
      <c r="F111" s="20" t="s">
        <v>22</v>
      </c>
      <c r="G111" s="19">
        <f>G112</f>
        <v>42.599999999999994</v>
      </c>
      <c r="H111" s="19">
        <v>5</v>
      </c>
      <c r="I111" s="19"/>
    </row>
    <row r="112" spans="1:9" s="18" customFormat="1" ht="24" x14ac:dyDescent="0.2">
      <c r="A112" s="21" t="s">
        <v>23</v>
      </c>
      <c r="B112" s="20" t="s">
        <v>20</v>
      </c>
      <c r="C112" s="20" t="s">
        <v>19</v>
      </c>
      <c r="D112" s="20" t="s">
        <v>18</v>
      </c>
      <c r="E112" s="20" t="s">
        <v>17</v>
      </c>
      <c r="F112" s="20" t="s">
        <v>22</v>
      </c>
      <c r="G112" s="19">
        <f>G113</f>
        <v>42.599999999999994</v>
      </c>
      <c r="H112" s="19">
        <v>5</v>
      </c>
      <c r="I112" s="19"/>
    </row>
    <row r="113" spans="1:9" s="14" customFormat="1" x14ac:dyDescent="0.25">
      <c r="A113" s="17" t="s">
        <v>21</v>
      </c>
      <c r="B113" s="16" t="s">
        <v>20</v>
      </c>
      <c r="C113" s="16" t="s">
        <v>19</v>
      </c>
      <c r="D113" s="16" t="s">
        <v>18</v>
      </c>
      <c r="E113" s="16" t="s">
        <v>17</v>
      </c>
      <c r="F113" s="16" t="s">
        <v>16</v>
      </c>
      <c r="G113" s="15">
        <f>5+28.4+9.2</f>
        <v>42.599999999999994</v>
      </c>
      <c r="H113" s="15">
        <v>5</v>
      </c>
      <c r="I113" s="15"/>
    </row>
    <row r="114" spans="1:9" x14ac:dyDescent="0.25">
      <c r="A114" s="113" t="s">
        <v>15</v>
      </c>
      <c r="B114" s="114"/>
      <c r="C114" s="114"/>
      <c r="D114" s="114"/>
      <c r="E114" s="114"/>
      <c r="F114" s="115"/>
      <c r="G114" s="13">
        <v>6978.2</v>
      </c>
      <c r="H114" s="12"/>
      <c r="I114" s="12"/>
    </row>
    <row r="115" spans="1:9" ht="17.25" customHeight="1" x14ac:dyDescent="0.25">
      <c r="A115" s="116" t="s">
        <v>14</v>
      </c>
      <c r="B115" s="117"/>
      <c r="C115" s="117"/>
      <c r="D115" s="117"/>
      <c r="E115" s="117"/>
      <c r="F115" s="118"/>
      <c r="G115" s="13"/>
      <c r="H115" s="12"/>
      <c r="I115" s="12"/>
    </row>
    <row r="116" spans="1:9" x14ac:dyDescent="0.25">
      <c r="A116" s="113" t="s">
        <v>0</v>
      </c>
      <c r="B116" s="114"/>
      <c r="C116" s="114"/>
      <c r="D116" s="114"/>
      <c r="E116" s="114"/>
      <c r="F116" s="115"/>
      <c r="G116" s="13">
        <v>6978.2</v>
      </c>
      <c r="H116" s="12"/>
      <c r="I116" s="12"/>
    </row>
  </sheetData>
  <mergeCells count="6">
    <mergeCell ref="B5:G5"/>
    <mergeCell ref="C7:G7"/>
    <mergeCell ref="A8:G8"/>
    <mergeCell ref="A114:F114"/>
    <mergeCell ref="A115:F115"/>
    <mergeCell ref="A116:F11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rowBreaks count="2" manualBreakCount="2">
    <brk id="38" max="6" man="1"/>
    <brk id="7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BreakPreview" zoomScaleNormal="100" zoomScaleSheetLayoutView="100" workbookViewId="0">
      <selection activeCell="D9" sqref="D9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</cols>
  <sheetData>
    <row r="1" spans="1:5" x14ac:dyDescent="0.25">
      <c r="E1" s="100" t="s">
        <v>13</v>
      </c>
    </row>
    <row r="2" spans="1:5" x14ac:dyDescent="0.25">
      <c r="E2" s="100" t="s">
        <v>103</v>
      </c>
    </row>
    <row r="3" spans="1:5" x14ac:dyDescent="0.25">
      <c r="E3" s="100" t="s">
        <v>248</v>
      </c>
    </row>
    <row r="4" spans="1:5" x14ac:dyDescent="0.25">
      <c r="B4" s="101" t="s">
        <v>244</v>
      </c>
      <c r="C4" s="101"/>
      <c r="D4" s="101"/>
      <c r="E4" s="101"/>
    </row>
    <row r="5" spans="1:5" x14ac:dyDescent="0.25">
      <c r="B5" s="101" t="s">
        <v>245</v>
      </c>
      <c r="C5" s="101"/>
      <c r="D5" s="101"/>
      <c r="E5" s="101"/>
    </row>
    <row r="6" spans="1:5" x14ac:dyDescent="0.25">
      <c r="B6" s="100"/>
      <c r="C6" s="101" t="s">
        <v>246</v>
      </c>
      <c r="D6" s="101"/>
      <c r="E6" s="101"/>
    </row>
    <row r="8" spans="1:5" ht="30" x14ac:dyDescent="0.25">
      <c r="B8" s="7" t="s">
        <v>11</v>
      </c>
    </row>
    <row r="11" spans="1:5" x14ac:dyDescent="0.25">
      <c r="D11" t="s">
        <v>10</v>
      </c>
    </row>
    <row r="12" spans="1:5" ht="30" x14ac:dyDescent="0.25">
      <c r="A12" s="6" t="s">
        <v>9</v>
      </c>
      <c r="B12" s="5" t="s">
        <v>8</v>
      </c>
      <c r="C12" s="5"/>
      <c r="D12" s="5" t="s">
        <v>7</v>
      </c>
    </row>
    <row r="13" spans="1:5" x14ac:dyDescent="0.25">
      <c r="A13" s="119" t="s">
        <v>6</v>
      </c>
      <c r="B13" s="119"/>
      <c r="C13" s="119"/>
      <c r="D13" s="119"/>
    </row>
    <row r="14" spans="1:5" ht="60" x14ac:dyDescent="0.25">
      <c r="A14" s="2">
        <v>1</v>
      </c>
      <c r="B14" s="3" t="s">
        <v>5</v>
      </c>
      <c r="C14" s="2"/>
      <c r="D14" s="2">
        <f>913+161.1+300+100+350</f>
        <v>1824.1</v>
      </c>
    </row>
    <row r="15" spans="1:5" x14ac:dyDescent="0.25">
      <c r="A15" s="2"/>
      <c r="B15" s="1" t="s">
        <v>4</v>
      </c>
      <c r="C15" s="2"/>
      <c r="D15" s="1">
        <f>D14</f>
        <v>1824.1</v>
      </c>
      <c r="E15" s="4"/>
    </row>
    <row r="16" spans="1:5" x14ac:dyDescent="0.25">
      <c r="A16" s="119" t="s">
        <v>3</v>
      </c>
      <c r="B16" s="119"/>
      <c r="C16" s="119"/>
      <c r="D16" s="119"/>
    </row>
    <row r="17" spans="1:4" ht="30" x14ac:dyDescent="0.25">
      <c r="A17" s="2">
        <v>1</v>
      </c>
      <c r="B17" s="3" t="s">
        <v>2</v>
      </c>
      <c r="C17" s="2"/>
      <c r="D17" s="2">
        <f>803+123.2+300+161.1+100+440-709.7+350+709.7-440-15.3</f>
        <v>1822.0000000000002</v>
      </c>
    </row>
    <row r="18" spans="1:4" x14ac:dyDescent="0.25">
      <c r="A18" s="2">
        <v>2</v>
      </c>
      <c r="B18" s="3" t="s">
        <v>1</v>
      </c>
      <c r="C18" s="2"/>
      <c r="D18" s="2">
        <f>110+15.3</f>
        <v>125.3</v>
      </c>
    </row>
    <row r="19" spans="1:4" x14ac:dyDescent="0.25">
      <c r="A19" s="2">
        <v>3</v>
      </c>
      <c r="B19" s="3" t="s">
        <v>198</v>
      </c>
      <c r="C19" s="2"/>
      <c r="D19" s="2">
        <f>161.1+483.3</f>
        <v>644.4</v>
      </c>
    </row>
    <row r="20" spans="1:4" x14ac:dyDescent="0.25">
      <c r="A20" s="2"/>
      <c r="B20" s="1" t="s">
        <v>0</v>
      </c>
      <c r="C20" s="2"/>
      <c r="D20" s="1">
        <f>D17+D18+D19</f>
        <v>2591.7000000000003</v>
      </c>
    </row>
  </sheetData>
  <mergeCells count="5">
    <mergeCell ref="A13:D13"/>
    <mergeCell ref="A16:D16"/>
    <mergeCell ref="B4:E4"/>
    <mergeCell ref="C6:E6"/>
    <mergeCell ref="B5:E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2021-11-18T10:11:00Z</dcterms:modified>
</cp:coreProperties>
</file>