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2390" windowHeight="8010" activeTab="3"/>
  </bookViews>
  <sheets>
    <sheet name="пр1" sheetId="7" r:id="rId1"/>
    <sheet name="пр2" sheetId="6" r:id="rId2"/>
    <sheet name="пр7" sheetId="5" r:id="rId3"/>
    <sheet name="пр13" sheetId="4" r:id="rId4"/>
  </sheets>
  <definedNames>
    <definedName name="bbi1iepey541b3erm5gspvzrtk" localSheetId="0">#REF!</definedName>
    <definedName name="bbi1iepey541b3erm5gspvzrtk" localSheetId="2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>#REF!</definedName>
    <definedName name="jbdrlm0jnl44bjyvb5parwosvs" localSheetId="0">#REF!</definedName>
    <definedName name="jbdrlm0jnl44bjyvb5parwosvs" localSheetId="2">#REF!</definedName>
    <definedName name="jbdrlm0jnl44bjyvb5parwosvs">#REF!</definedName>
    <definedName name="jmacmxvbgdblzh0tvh4m0gadvc" localSheetId="0">#REF!</definedName>
    <definedName name="jmacmxvbgdblzh0tvh4m0gadvc" localSheetId="2">#REF!</definedName>
    <definedName name="jmacmxvbgdblzh0tvh4m0gadvc">#REF!</definedName>
    <definedName name="lens0r1dzt0ivfvdjvc15ibd1c" localSheetId="0">#REF!</definedName>
    <definedName name="lens0r1dzt0ivfvdjvc15ibd1c" localSheetId="2">#REF!</definedName>
    <definedName name="lens0r1dzt0ivfvdjvc15ibd1c">#REF!</definedName>
    <definedName name="lzvlrjqro14zjenw2ueuj40zww" localSheetId="0">#REF!</definedName>
    <definedName name="lzvlrjqro14zjenw2ueuj40zww" localSheetId="2">#REF!</definedName>
    <definedName name="lzvlrjqro14zjenw2ueuj40zww">#REF!</definedName>
    <definedName name="miceqmminp2t5fkvq3dcp5azms" localSheetId="0">#REF!</definedName>
    <definedName name="miceqmminp2t5fkvq3dcp5azms" localSheetId="2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>#REF!</definedName>
  </definedNames>
  <calcPr calcId="145621"/>
</workbook>
</file>

<file path=xl/calcChain.xml><?xml version="1.0" encoding="utf-8"?>
<calcChain xmlns="http://schemas.openxmlformats.org/spreadsheetml/2006/main">
  <c r="H47" i="5" l="1"/>
  <c r="H23" i="5"/>
  <c r="H92" i="5"/>
  <c r="H94" i="5"/>
  <c r="H55" i="5"/>
  <c r="H54" i="5"/>
  <c r="H53" i="5"/>
  <c r="H52" i="5"/>
  <c r="H19" i="5"/>
  <c r="H24" i="5"/>
  <c r="G34" i="7" l="1"/>
  <c r="G32" i="7"/>
  <c r="H28" i="5"/>
  <c r="H25" i="5"/>
  <c r="H90" i="5"/>
  <c r="H26" i="5"/>
  <c r="H84" i="5"/>
  <c r="H18" i="5" l="1"/>
  <c r="E16" i="4"/>
  <c r="E13" i="4"/>
  <c r="H76" i="5"/>
  <c r="G31" i="7"/>
  <c r="G30" i="7"/>
  <c r="H39" i="5" l="1"/>
  <c r="H44" i="5"/>
  <c r="H43" i="5"/>
  <c r="H46" i="5" l="1"/>
  <c r="H96" i="5" l="1"/>
  <c r="G27" i="7" l="1"/>
  <c r="H42" i="5" l="1"/>
  <c r="H61" i="5"/>
  <c r="H60" i="5"/>
  <c r="H65" i="5"/>
  <c r="H64" i="5" s="1"/>
  <c r="H36" i="5"/>
  <c r="H31" i="5" s="1"/>
  <c r="H75" i="5"/>
  <c r="H66" i="5"/>
  <c r="H70" i="5"/>
  <c r="H22" i="5" l="1"/>
  <c r="H89" i="5"/>
  <c r="G25" i="7"/>
  <c r="G24" i="7" s="1"/>
  <c r="H63" i="5"/>
  <c r="H62" i="5" s="1"/>
  <c r="H93" i="5"/>
  <c r="H91" i="5"/>
  <c r="E17" i="4" l="1"/>
  <c r="H51" i="5" l="1"/>
  <c r="H82" i="5"/>
  <c r="H81" i="5" s="1"/>
  <c r="H80" i="5" s="1"/>
  <c r="H83" i="5"/>
  <c r="H95" i="5"/>
  <c r="H86" i="5" s="1"/>
  <c r="H85" i="5" s="1"/>
  <c r="H79" i="5" s="1"/>
  <c r="H78" i="5"/>
  <c r="H77" i="5" s="1"/>
  <c r="H74" i="5" l="1"/>
  <c r="H73" i="5" s="1"/>
  <c r="H72" i="5" s="1"/>
  <c r="H59" i="5"/>
  <c r="H50" i="5"/>
  <c r="H49" i="5" s="1"/>
  <c r="H48" i="5" s="1"/>
  <c r="H30" i="5"/>
  <c r="H21" i="5"/>
  <c r="H20" i="5" s="1"/>
  <c r="H17" i="5"/>
  <c r="H16" i="5" s="1"/>
  <c r="H15" i="5" s="1"/>
  <c r="H58" i="5" l="1"/>
  <c r="H57" i="5" s="1"/>
  <c r="H56" i="5" s="1"/>
  <c r="H14" i="5"/>
  <c r="G26" i="7"/>
  <c r="G15" i="7"/>
  <c r="G17" i="7"/>
  <c r="G21" i="7"/>
  <c r="G14" i="7" l="1"/>
  <c r="G35" i="7"/>
  <c r="H13" i="5"/>
  <c r="K4" i="7"/>
  <c r="K5" i="7"/>
  <c r="K6" i="7"/>
  <c r="B8" i="7"/>
  <c r="G10" i="7"/>
  <c r="I10" i="7"/>
  <c r="K10" i="7"/>
  <c r="G36" i="7"/>
  <c r="I35" i="7"/>
  <c r="K35" i="7"/>
  <c r="I36" i="7"/>
  <c r="I37" i="7"/>
  <c r="K37" i="7"/>
  <c r="K36" i="7" s="1"/>
  <c r="B7" i="5"/>
  <c r="H9" i="5"/>
  <c r="I9" i="5"/>
  <c r="J9" i="5"/>
  <c r="H103" i="5"/>
  <c r="E14" i="4"/>
  <c r="E18" i="4"/>
</calcChain>
</file>

<file path=xl/sharedStrings.xml><?xml version="1.0" encoding="utf-8"?>
<sst xmlns="http://schemas.openxmlformats.org/spreadsheetml/2006/main" count="737" uniqueCount="232">
  <si>
    <t>Всего расходов</t>
  </si>
  <si>
    <t>Освещение автомобильных дорог общего пользования</t>
  </si>
  <si>
    <t>Ремонт и содержание автомобильных дорог общего пользования регионального и межмуниципального значения</t>
  </si>
  <si>
    <t>Расходы</t>
  </si>
  <si>
    <t>Всего доходов</t>
  </si>
  <si>
    <t xml:space="preserve">Межбюджетные трансферты ,передаваемые бюджетам сельских поселений из бюджетов муницпальных районов на осуществление части полномочий по решению вопросов местного значения в соответствии с заключенными соглашениями </t>
  </si>
  <si>
    <t>Источники образования</t>
  </si>
  <si>
    <t>Сумма</t>
  </si>
  <si>
    <t>Наименование</t>
  </si>
  <si>
    <t>№ п/п</t>
  </si>
  <si>
    <t>(тыс.руб.)</t>
  </si>
  <si>
    <t>Объем бюджетных асcигнований дорожного фонда муниципального образования "Кузьминское" на 2021 год</t>
  </si>
  <si>
    <t>к проекту решения Совета депутатов</t>
  </si>
  <si>
    <t>Приложение № 13</t>
  </si>
  <si>
    <t>Расходы за счет доходов от предпринимательской и иной приносящей доход деятельности</t>
  </si>
  <si>
    <t>Итого</t>
  </si>
  <si>
    <t>244</t>
  </si>
  <si>
    <t>9900062350</t>
  </si>
  <si>
    <t>04</t>
  </si>
  <si>
    <t>08</t>
  </si>
  <si>
    <t>445</t>
  </si>
  <si>
    <t>Прочая закупка товаров, работ и услуг</t>
  </si>
  <si>
    <t/>
  </si>
  <si>
    <t>Мероприятия по содержанию памятников, обелисков, памятных знаков</t>
  </si>
  <si>
    <t>9900000000</t>
  </si>
  <si>
    <t>Непрограммные направления деятельности</t>
  </si>
  <si>
    <t>Другие вопросы в области культуры, кинематографии</t>
  </si>
  <si>
    <t>Культура и кинематография</t>
  </si>
  <si>
    <t>9900062340</t>
  </si>
  <si>
    <t>03</t>
  </si>
  <si>
    <t>05</t>
  </si>
  <si>
    <t>Организация сбора и вывоза твердых бытовых отходов</t>
  </si>
  <si>
    <t>9900062320</t>
  </si>
  <si>
    <t>Организация ритуальных услуг и содержание мест зарохонения</t>
  </si>
  <si>
    <t>Благоустройство</t>
  </si>
  <si>
    <t>9900062120</t>
  </si>
  <si>
    <t>01</t>
  </si>
  <si>
    <t>Взносы Региональному оператору на капитальный ремонт</t>
  </si>
  <si>
    <t>Жилищное хозяйство</t>
  </si>
  <si>
    <t>Жилищно-коммунальное хозяйство</t>
  </si>
  <si>
    <t>9900062530</t>
  </si>
  <si>
    <t>09</t>
  </si>
  <si>
    <t>9900062510</t>
  </si>
  <si>
    <t>Капитальный ремонт, ремонт и содержание автомобильных дорог общего пользования местного значения</t>
  </si>
  <si>
    <t>Дорожное хозяйство (дорожные фонды)</t>
  </si>
  <si>
    <t>Национальная экономика</t>
  </si>
  <si>
    <t>247</t>
  </si>
  <si>
    <t>9900061910</t>
  </si>
  <si>
    <t>10</t>
  </si>
  <si>
    <t>Закупка энергетических ресурсов</t>
  </si>
  <si>
    <t>"реализация мер по противопожарной защите объектов экономики,населенных пунктов"</t>
  </si>
  <si>
    <t>Обеспечение пожарной безопасности</t>
  </si>
  <si>
    <t>Национальная безопасность и правоохранительная деятельность</t>
  </si>
  <si>
    <t>9900051180</t>
  </si>
  <si>
    <t>02</t>
  </si>
  <si>
    <t>129</t>
  </si>
  <si>
    <t>Взносы по обязательному социальному страхованию  на выплаты денежного содержания и иные выплаты работникам 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</si>
  <si>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</si>
  <si>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</si>
  <si>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первичного воинского учёта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</si>
  <si>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</si>
  <si>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</si>
  <si>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9900062720</t>
  </si>
  <si>
    <t>13</t>
  </si>
  <si>
    <t>Расходы на информатизация органов местного самоуправления</t>
  </si>
  <si>
    <t>9900060140</t>
  </si>
  <si>
    <t>Расходы на содержание муниципального имущества</t>
  </si>
  <si>
    <t>Другие общегосударственные вопросы</t>
  </si>
  <si>
    <t>853</t>
  </si>
  <si>
    <t>9900060030</t>
  </si>
  <si>
    <t>Уплата иных платежей</t>
  </si>
  <si>
    <t>852</t>
  </si>
  <si>
    <t>Уплата прочих налогов, сборов</t>
  </si>
  <si>
    <t>Аппарат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</si>
  <si>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</si>
  <si>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</si>
  <si>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</si>
  <si>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</si>
  <si>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</si>
  <si>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муниципального образования «Кузьминское»</t>
  </si>
  <si>
    <t>Все администраторы</t>
  </si>
  <si>
    <t>Вариант: Кезский 2021;
Таблица: Проект 2021 (ПС);
Данные
%Узел Кезского района*Кузьминское</t>
  </si>
  <si>
    <t>Код ВР</t>
  </si>
  <si>
    <t>Целевая программа</t>
  </si>
  <si>
    <t>Подраздел</t>
  </si>
  <si>
    <t>Раздел</t>
  </si>
  <si>
    <t>Код Ведомства</t>
  </si>
  <si>
    <t>Название</t>
  </si>
  <si>
    <t>Вариант=Кезский 2021;
Табл=Проект 2021 (ПС);
МО=1300505;
БКД=00000000;
КОСГУ=000;
Программы=0000;
ЭД_БКД=00;
Балансировка бюджета=22;
Узлы=05;</t>
  </si>
  <si>
    <t>Вариант=Кезский 2021;
Табл=Проект 2021 (ПС);
МО=1300505;
БКД=00000000;
КОСГУ=000;
Программы=0000;
ЭД_БКД=00;
Балансировка бюджета=20;
Узлы=05;</t>
  </si>
  <si>
    <t>Вариант=Кезский 2021;
Табл=Проект 2021 (ПС);
МО=1300505;
БКД=00000000;
КОСГУ=000;
Программы=0000;
ЭД_БКД=00;
Балансировка бюджета=21;
Узлы=05;</t>
  </si>
  <si>
    <t>ВР
Код</t>
  </si>
  <si>
    <t>Формула
Целевая программа</t>
  </si>
  <si>
    <t>Формула
Подраздел</t>
  </si>
  <si>
    <t>Формула
Раздел</t>
  </si>
  <si>
    <t>Ведомства
Код</t>
  </si>
  <si>
    <t>Название
Формируется автоматически</t>
  </si>
  <si>
    <t>Вид расходов</t>
  </si>
  <si>
    <t>Целевая статья</t>
  </si>
  <si>
    <t>Глава</t>
  </si>
  <si>
    <t>тыс. руб.</t>
  </si>
  <si>
    <t>к решению Совета депутатов</t>
  </si>
  <si>
    <t>Приложение № 7</t>
  </si>
  <si>
    <t>Привлечение прочих источников внутреннего финансирования дефицита бюджетов поселений</t>
  </si>
  <si>
    <t>445 01 06 06 00 10 0000 710</t>
  </si>
  <si>
    <t>Иные источники внутреннего финансирования дефицитов бюджетов</t>
  </si>
  <si>
    <t>445 01 06 00 00 00 0000 000</t>
  </si>
  <si>
    <t>Уменьшение прочих остатков денежных средств бюджетов поселений</t>
  </si>
  <si>
    <t>445 01 05 02 01 10 0000 610</t>
  </si>
  <si>
    <t>Увеличение прочих остатков денежных средств бюджета</t>
  </si>
  <si>
    <t>445 01 05 02 01 10 0000 510</t>
  </si>
  <si>
    <t>Изменение остатков средств на счетах по учету средств бюджета</t>
  </si>
  <si>
    <t>445 01 05 00 00 00 0000 000</t>
  </si>
  <si>
    <t>Источники внутреннего финансирования дефицитов бюджетов</t>
  </si>
  <si>
    <t>445 01 00 00 00 00 0000 000</t>
  </si>
  <si>
    <t>Код бюджетной классификации</t>
  </si>
  <si>
    <t>тыс.руб.</t>
  </si>
  <si>
    <t>Источники финансирования дефицита бюджета муниципального образования "Кузьминское" на 2021 год</t>
  </si>
  <si>
    <t xml:space="preserve">                                                 к решению Совета депутатов </t>
  </si>
  <si>
    <t xml:space="preserve">                                                                      Приложение №2</t>
  </si>
  <si>
    <t>БАЛАНС</t>
  </si>
  <si>
    <t>ДЕФИЦИТ</t>
  </si>
  <si>
    <t>ИТОГО ДОХОДОВ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</si>
  <si>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</si>
  <si>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150</t>
  </si>
  <si>
    <t>0000</t>
  </si>
  <si>
    <t>20240014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</si>
  <si>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</si>
  <si>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20235118</t>
  </si>
  <si>
    <t>Дотации бюджетам сельских поселений на выравнивание бюджетной обеспеченности</t>
  </si>
  <si>
    <t>20215001</t>
  </si>
  <si>
    <t>Безвозмездные поступления от других бюджетов бюджетной системы Российской Федерации</t>
  </si>
  <si>
    <t>000</t>
  </si>
  <si>
    <t>00</t>
  </si>
  <si>
    <t>20200000</t>
  </si>
  <si>
    <t>БЕЗВОЗМЕЗДНЫЕ ПОСТУПЛЕНИЯ</t>
  </si>
  <si>
    <t>20000000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</si>
  <si>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</si>
  <si>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120</t>
  </si>
  <si>
    <t>11109045</t>
  </si>
  <si>
    <t>ДОХОДЫ ОТ ИСПОЛЬЗОВАНИЯ ИМУЩЕСТВА, НАХОДЯЩЕГОСЯ В ГОСУДАРСТВЕННОЙ И МУНИЦИПАЛЬНОЙ СОБСТВЕННОСТИ</t>
  </si>
  <si>
    <t>11100000</t>
  </si>
  <si>
    <t>Земельный налог с физических лиц, обладающих земельным участком, расположенным в границах сельских поселений</t>
  </si>
  <si>
    <t>110</t>
  </si>
  <si>
    <t>10606043</t>
  </si>
  <si>
    <t>Земельный налог с организаций, обладающих земельным участком, расположенным в границах сельских  поселений</t>
  </si>
  <si>
    <t>10606033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</si>
  <si>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</si>
  <si>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</t>
  </si>
  <si>
    <t>НАЛОГИ НА ИМУЩЕСТВО</t>
  </si>
  <si>
    <t>10600000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</si>
  <si>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</si>
  <si>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</t>
  </si>
  <si>
    <t>НАЛОГИ НА ПРИБЫЛЬ, ДОХОДЫ</t>
  </si>
  <si>
    <t>10100000</t>
  </si>
  <si>
    <t>НАЛОГОВЫЕ И НЕНАЛОГОВЫЕ ДОХОДЫ</t>
  </si>
  <si>
    <t>10000000</t>
  </si>
  <si>
    <t>00000000</t>
  </si>
  <si>
    <t>Вариант: Кезский 2021;
Таблица: Прогноз 2023 (ПС);
Данные
МО=1300505
ВР=000
ЦС=00000
Ведомства=000
ФКР=0000
Балансировка бюджета=20
Узлы=05</t>
  </si>
  <si>
    <t>Вариант: Кезский 2021;
Таблица: Прогноз 2023 (ПС);
Данные
МО=1300505
ВР=000
ЦС=00000
Ведомства=000
ФКР=0000
Балансировка бюджета=10
Узлы=05</t>
  </si>
  <si>
    <t>Вариант: Кезский 2021;
Таблица: Прогноз 2022 (ПС);
Данные
МО=1300505
ВР=000
ЦС=00000
Ведомства=000
ФКР=0000
Балансировка бюджета=20
Узлы=05</t>
  </si>
  <si>
    <t>Вариант: Кезский 2021;
Таблица: Прогноз 2022 (ПС);
Данные
МО=1300505
ВР=000
ЦС=00000
Ведомства=000
ФКР=0000
Балансировка бюджета=10
Узлы=05</t>
  </si>
  <si>
    <t>Узел Кезского района</t>
  </si>
  <si>
    <t>Кузьминское</t>
  </si>
  <si>
    <t xml:space="preserve">Вариант: Кезский 2021;
Таблица: Наименования доходов;
Наименования
</t>
  </si>
  <si>
    <t>Код ЭК</t>
  </si>
  <si>
    <t>Код Программы</t>
  </si>
  <si>
    <t>Код ЭД_БКД</t>
  </si>
  <si>
    <t>Код БКД</t>
  </si>
  <si>
    <t>Вариант=Кезский 2021;
Табл=Прогноз 2023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</si>
  <si>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2023 (ПС);
МО=1300505;
ВР=000;
ЦС=00000;
Ведомства=000;
ФКР=0000;
Балансировка бюджета=10;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</si>
  <si>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бюджета=20;
Узлы=05;
Муниципальные программы=00000;</t>
  </si>
  <si>
    <t>Вариант=Кезский 2021;
Табл=Прогноз 2022 (ПС);
МО=1300505;
ВР=000;
ЦС=00000;
Ведомства=000;
ФКР=0000;
Балансировка бюджета=10;
Узлы=05;
Муниципальные программы=00000;</t>
  </si>
  <si>
    <t>Вариант=Кезский 2021;
Табл=Проект 2021 (ПС);
МО=1300505;
ВР=000;
ЦС=00000;
Ведомства=000;
ФКР=0000;
Балансировка бюджета=20;
Узлы=05;
Муниципальные программы=00000;</t>
  </si>
  <si>
    <t>Вариант=Кезский 2021;
Табл=Проект 2021 (ПС);
МО=1300505;
ВР=000;
ЦС=00000;
Ведомства=000;
ФКР=0000;
Балансировка бюджета=10;
Узлы=05;
Муниципальные программы=00000;</t>
  </si>
  <si>
    <t>Вариант=Кезский 2021;
Табл=Наименования доходов;
Наименования;</t>
  </si>
  <si>
    <t>КОСГУ
Код</t>
  </si>
  <si>
    <t>Программы
Код</t>
  </si>
  <si>
    <t>ЭД_БКД
Код</t>
  </si>
  <si>
    <t>БКД
Код</t>
  </si>
  <si>
    <t>в тыс. руб.</t>
  </si>
  <si>
    <t>Приложение 1- доходы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</si>
  <si>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</si>
  <si>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Кадастровые работы</t>
  </si>
  <si>
    <t>9900060090</t>
  </si>
  <si>
    <t>Софинансирование проектов</t>
  </si>
  <si>
    <t>99000S6290</t>
  </si>
  <si>
    <t>9900062330</t>
  </si>
  <si>
    <t>Прочие мероприятия по благоустройству поселений</t>
  </si>
  <si>
    <t>813</t>
  </si>
  <si>
    <t xml:space="preserve">субсидии(гранты в форме субсидий) на финансовое обеспечение затрат в связи с производством товаров, выполнением работ, оказание услуг </t>
  </si>
  <si>
    <t>122</t>
  </si>
  <si>
    <t>Иные выплаты персоналу государственных органов</t>
  </si>
  <si>
    <t>99000G2330</t>
  </si>
  <si>
    <t>Средства самообложения граждан</t>
  </si>
  <si>
    <t>11700000</t>
  </si>
  <si>
    <t>ПРОЧИЕ НЕНАЛОГОВЫЕ ДОХОДЫ</t>
  </si>
  <si>
    <t>11714030</t>
  </si>
  <si>
    <t>Средства самообложения граждан, зачисляемые в бюджеты сельских поселений</t>
  </si>
  <si>
    <t>2021 год</t>
  </si>
  <si>
    <t>Сельское хозяйство и рыболовство</t>
  </si>
  <si>
    <t>99000S6610</t>
  </si>
  <si>
    <t>Субсидия с участием средств самообложения</t>
  </si>
  <si>
    <t>9900008220</t>
  </si>
  <si>
    <t>9900006610</t>
  </si>
  <si>
    <t xml:space="preserve">Субсидия на проведение кадастровых работ </t>
  </si>
  <si>
    <t>9900004220</t>
  </si>
  <si>
    <t>Субсидия  ремонт колодцев</t>
  </si>
  <si>
    <t>Уплата штрафа налога на имущество</t>
  </si>
  <si>
    <t>9900066620</t>
  </si>
  <si>
    <t>Расходы на предоставление грантов</t>
  </si>
  <si>
    <t>9900005580</t>
  </si>
  <si>
    <t>20229999</t>
  </si>
  <si>
    <t>0116</t>
  </si>
  <si>
    <t>Субсидии на решение вопросов местного значения, осуществляемое с участием средств самообложения граждан</t>
  </si>
  <si>
    <t>0120</t>
  </si>
  <si>
    <t>Субсидии на проведение кадастровых работ по образованию земельных участков , выделяемых в счет земельных долей, находящихся в муниципальной собственности, из земель сельскохозяйственного назначения</t>
  </si>
  <si>
    <t>20215002</t>
  </si>
  <si>
    <t>Дотации бюджетам сельских поселений на поддержку мер по обеспечению сбалансированности бюджетов</t>
  </si>
  <si>
    <t>20249999</t>
  </si>
  <si>
    <t>9900060260</t>
  </si>
  <si>
    <t xml:space="preserve">Расходы на преобразование органов местного самоуправления </t>
  </si>
  <si>
    <t>11471403</t>
  </si>
  <si>
    <t>Доходы от реализации иного имущества , находящегося в собственности поселений(за исключением имущества муниципальных бюджетных и автономных учереждений, а также имущества унитарных предприятий, в том числе казенных), в части реализации основных средств по указанному имуществу</t>
  </si>
  <si>
    <t>350</t>
  </si>
  <si>
    <t>Премии гранты</t>
  </si>
  <si>
    <t>Приложение № 1</t>
  </si>
  <si>
    <t>муниципального образования "Муниципальный округ</t>
  </si>
  <si>
    <t>Кезский район Удмуртской Республики"</t>
  </si>
  <si>
    <t>от 23.12.2021 № 136</t>
  </si>
  <si>
    <t xml:space="preserve">                                 муниципального образования "Муниципальный округ</t>
  </si>
  <si>
    <t>к 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</si>
</sst>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charset val="204"/>
    </font>
    <font>
      <sz val="9"/>
      <name val="Times New Roman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8" fillId="0" borderId="0" xfId="9" applyFont="1"/>
    <xf numFmtId="0" fontId="8" fillId="0" borderId="0" xfId="9" applyFont="1" applyFill="1"/>
    <xf numFmtId="49" fontId="8" fillId="0" borderId="0" xfId="9" applyNumberFormat="1" applyFont="1" applyAlignment="1">
      <alignment horizontal="center"/>
    </xf>
    <xf numFmtId="49" fontId="8" fillId="0" borderId="0" xfId="9" applyNumberFormat="1" applyFont="1"/>
    <xf numFmtId="0" fontId="9" fillId="0" borderId="2" xfId="9" applyFont="1" applyFill="1" applyBorder="1" applyAlignment="1">
      <alignment shrinkToFit="1"/>
    </xf>
    <xf numFmtId="0" fontId="9" fillId="0" borderId="2" xfId="9" applyFont="1" applyBorder="1" applyAlignment="1">
      <alignment shrinkToFit="1"/>
    </xf>
    <xf numFmtId="0" fontId="11" fillId="0" borderId="0" xfId="9" applyFont="1" applyAlignment="1">
      <alignment wrapText="1"/>
    </xf>
    <xf numFmtId="0" fontId="6" fillId="0" borderId="2" xfId="9" quotePrefix="1" applyFont="1" applyFill="1" applyBorder="1" applyAlignment="1">
      <alignment shrinkToFit="1"/>
    </xf>
    <xf numFmtId="49" fontId="6" fillId="0" borderId="2" xfId="9" quotePrefix="1" applyNumberFormat="1" applyFont="1" applyBorder="1" applyAlignment="1">
      <alignment horizontal="center" wrapText="1"/>
    </xf>
    <xf numFmtId="49" fontId="12" fillId="0" borderId="2" xfId="9" quotePrefix="1" applyNumberFormat="1" applyFont="1" applyBorder="1" applyAlignment="1">
      <alignment wrapText="1"/>
    </xf>
    <xf numFmtId="0" fontId="9" fillId="0" borderId="0" xfId="9" applyFont="1" applyAlignment="1">
      <alignment wrapText="1"/>
    </xf>
    <xf numFmtId="0" fontId="13" fillId="0" borderId="2" xfId="9" quotePrefix="1" applyFont="1" applyFill="1" applyBorder="1" applyAlignment="1">
      <alignment shrinkToFit="1"/>
    </xf>
    <xf numFmtId="49" fontId="13" fillId="0" borderId="2" xfId="9" quotePrefix="1" applyNumberFormat="1" applyFont="1" applyBorder="1" applyAlignment="1">
      <alignment horizontal="center" wrapText="1"/>
    </xf>
    <xf numFmtId="49" fontId="10" fillId="0" borderId="2" xfId="9" quotePrefix="1" applyNumberFormat="1" applyFont="1" applyBorder="1" applyAlignment="1">
      <alignment wrapText="1"/>
    </xf>
    <xf numFmtId="0" fontId="13" fillId="0" borderId="0" xfId="9" quotePrefix="1" applyFont="1" applyFill="1" applyAlignment="1">
      <alignment wrapText="1"/>
    </xf>
    <xf numFmtId="0" fontId="13" fillId="0" borderId="0" xfId="9" quotePrefix="1" applyFont="1" applyAlignment="1">
      <alignment wrapText="1"/>
    </xf>
    <xf numFmtId="49" fontId="9" fillId="0" borderId="0" xfId="9" quotePrefix="1" applyNumberFormat="1" applyFont="1" applyAlignment="1">
      <alignment horizontal="center" wrapText="1"/>
    </xf>
    <xf numFmtId="49" fontId="9" fillId="0" borderId="0" xfId="9" quotePrefix="1" applyNumberFormat="1" applyFont="1" applyAlignment="1">
      <alignment wrapText="1"/>
    </xf>
    <xf numFmtId="0" fontId="14" fillId="0" borderId="0" xfId="9" applyFont="1" applyAlignment="1">
      <alignment wrapText="1"/>
    </xf>
    <xf numFmtId="0" fontId="14" fillId="0" borderId="0" xfId="9" quotePrefix="1" applyFont="1" applyFill="1" applyAlignment="1">
      <alignment horizontal="center" wrapText="1"/>
    </xf>
    <xf numFmtId="49" fontId="14" fillId="0" borderId="0" xfId="9" quotePrefix="1" applyNumberFormat="1" applyFont="1" applyAlignment="1">
      <alignment horizontal="center" wrapText="1"/>
    </xf>
    <xf numFmtId="49" fontId="14" fillId="0" borderId="0" xfId="9" quotePrefix="1" applyNumberFormat="1" applyFont="1" applyAlignment="1">
      <alignment wrapText="1"/>
    </xf>
    <xf numFmtId="0" fontId="6" fillId="0" borderId="1" xfId="9" applyFont="1" applyFill="1" applyBorder="1" applyAlignment="1">
      <alignment horizontal="center" vertical="center" wrapText="1"/>
    </xf>
    <xf numFmtId="49" fontId="6" fillId="0" borderId="1" xfId="9" applyNumberFormat="1" applyFont="1" applyBorder="1" applyAlignment="1">
      <alignment horizontal="center" vertical="center" textRotation="90" wrapText="1"/>
    </xf>
    <xf numFmtId="49" fontId="6" fillId="0" borderId="1" xfId="9" applyNumberFormat="1" applyFont="1" applyBorder="1" applyAlignment="1">
      <alignment horizontal="center" vertical="center" wrapText="1"/>
    </xf>
    <xf numFmtId="0" fontId="6" fillId="0" borderId="1" xfId="9" applyFont="1" applyBorder="1" applyAlignment="1">
      <alignment horizontal="center" vertical="center" textRotation="90" wrapText="1"/>
    </xf>
    <xf numFmtId="0" fontId="8" fillId="0" borderId="0" xfId="9" applyFont="1" applyFill="1" applyAlignment="1">
      <alignment horizontal="right"/>
    </xf>
    <xf numFmtId="49" fontId="8" fillId="0" borderId="0" xfId="9" applyNumberFormat="1" applyFont="1" applyFill="1" applyAlignment="1">
      <alignment horizontal="center"/>
    </xf>
    <xf numFmtId="0" fontId="15" fillId="0" borderId="0" xfId="9" applyNumberFormat="1" applyFont="1" applyAlignment="1">
      <alignment vertical="center" wrapText="1"/>
    </xf>
    <xf numFmtId="0" fontId="11" fillId="0" borderId="0" xfId="9" applyFont="1" applyAlignment="1">
      <alignment horizontal="right"/>
    </xf>
    <xf numFmtId="0" fontId="11" fillId="0" borderId="0" xfId="9" applyNumberFormat="1" applyFont="1" applyAlignment="1">
      <alignment horizontal="right"/>
    </xf>
    <xf numFmtId="0" fontId="8" fillId="0" borderId="0" xfId="9" applyNumberFormat="1" applyFont="1" applyAlignment="1"/>
    <xf numFmtId="0" fontId="6" fillId="0" borderId="0" xfId="9" applyNumberFormat="1" applyFont="1" applyAlignment="1"/>
    <xf numFmtId="0" fontId="6" fillId="0" borderId="0" xfId="9" applyFont="1" applyFill="1" applyAlignment="1"/>
    <xf numFmtId="0" fontId="11" fillId="0" borderId="0" xfId="9" applyFont="1" applyBorder="1" applyAlignment="1">
      <alignment horizontal="right"/>
    </xf>
    <xf numFmtId="0" fontId="6" fillId="0" borderId="0" xfId="9" applyFont="1" applyFill="1" applyBorder="1" applyAlignment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/>
    <xf numFmtId="0" fontId="6" fillId="0" borderId="1" xfId="0" applyFont="1" applyBorder="1"/>
    <xf numFmtId="0" fontId="6" fillId="0" borderId="6" xfId="0" applyFont="1" applyBorder="1"/>
    <xf numFmtId="0" fontId="4" fillId="0" borderId="6" xfId="0" applyFont="1" applyBorder="1" applyAlignment="1"/>
    <xf numFmtId="0" fontId="4" fillId="0" borderId="7" xfId="0" applyFont="1" applyBorder="1" applyAlignment="1"/>
    <xf numFmtId="0" fontId="7" fillId="0" borderId="0" xfId="7"/>
    <xf numFmtId="0" fontId="7" fillId="0" borderId="0" xfId="7" applyFill="1"/>
    <xf numFmtId="49" fontId="7" fillId="0" borderId="0" xfId="7" applyNumberFormat="1"/>
    <xf numFmtId="0" fontId="16" fillId="0" borderId="2" xfId="7" applyFont="1" applyFill="1" applyBorder="1" applyAlignment="1">
      <alignment shrinkToFit="1"/>
    </xf>
    <xf numFmtId="0" fontId="16" fillId="0" borderId="2" xfId="7" applyFont="1" applyBorder="1" applyAlignment="1">
      <alignment shrinkToFit="1"/>
    </xf>
    <xf numFmtId="0" fontId="16" fillId="0" borderId="2" xfId="7" applyFont="1" applyBorder="1"/>
    <xf numFmtId="0" fontId="11" fillId="0" borderId="2" xfId="7" applyNumberFormat="1" applyFont="1" applyBorder="1" applyAlignment="1">
      <alignment shrinkToFit="1"/>
    </xf>
    <xf numFmtId="0" fontId="11" fillId="0" borderId="2" xfId="7" applyNumberFormat="1" applyFont="1" applyBorder="1" applyAlignment="1">
      <alignment wrapText="1"/>
    </xf>
    <xf numFmtId="49" fontId="11" fillId="0" borderId="2" xfId="7" applyNumberFormat="1" applyFont="1" applyBorder="1"/>
    <xf numFmtId="0" fontId="13" fillId="0" borderId="0" xfId="7" applyFont="1"/>
    <xf numFmtId="0" fontId="13" fillId="0" borderId="0" xfId="7" applyFont="1" applyFill="1"/>
    <xf numFmtId="0" fontId="9" fillId="0" borderId="2" xfId="7" applyNumberFormat="1" applyFont="1" applyBorder="1" applyAlignment="1">
      <alignment shrinkToFit="1"/>
    </xf>
    <xf numFmtId="0" fontId="9" fillId="0" borderId="2" xfId="7" applyNumberFormat="1" applyFont="1" applyBorder="1" applyAlignment="1">
      <alignment wrapText="1"/>
    </xf>
    <xf numFmtId="49" fontId="9" fillId="0" borderId="2" xfId="7" applyNumberFormat="1" applyFont="1" applyBorder="1"/>
    <xf numFmtId="49" fontId="9" fillId="0" borderId="2" xfId="7" applyNumberFormat="1" applyFont="1" applyBorder="1" applyAlignment="1">
      <alignment shrinkToFit="1"/>
    </xf>
    <xf numFmtId="49" fontId="9" fillId="0" borderId="5" xfId="7" applyNumberFormat="1" applyFont="1" applyBorder="1" applyAlignment="1">
      <alignment shrinkToFit="1"/>
    </xf>
    <xf numFmtId="0" fontId="7" fillId="0" borderId="0" xfId="7" quotePrefix="1" applyFill="1" applyAlignment="1">
      <alignment wrapText="1"/>
    </xf>
    <xf numFmtId="0" fontId="13" fillId="0" borderId="0" xfId="7" quotePrefix="1" applyFont="1" applyFill="1" applyAlignment="1">
      <alignment wrapText="1"/>
    </xf>
    <xf numFmtId="0" fontId="13" fillId="0" borderId="0" xfId="7" quotePrefix="1" applyFont="1" applyAlignment="1">
      <alignment wrapText="1"/>
    </xf>
    <xf numFmtId="49" fontId="13" fillId="0" borderId="0" xfId="7" quotePrefix="1" applyNumberFormat="1" applyFont="1" applyAlignment="1">
      <alignment wrapText="1"/>
    </xf>
    <xf numFmtId="0" fontId="17" fillId="0" borderId="0" xfId="7" quotePrefix="1" applyFont="1" applyFill="1" applyAlignment="1">
      <alignment wrapText="1"/>
    </xf>
    <xf numFmtId="0" fontId="17" fillId="0" borderId="0" xfId="7" quotePrefix="1" applyFont="1" applyAlignment="1">
      <alignment wrapText="1"/>
    </xf>
    <xf numFmtId="49" fontId="17" fillId="0" borderId="0" xfId="7" quotePrefix="1" applyNumberFormat="1" applyFont="1" applyAlignment="1">
      <alignment wrapText="1"/>
    </xf>
    <xf numFmtId="0" fontId="16" fillId="0" borderId="1" xfId="7" applyFont="1" applyFill="1" applyBorder="1" applyAlignment="1">
      <alignment horizontal="center" vertical="center"/>
    </xf>
    <xf numFmtId="0" fontId="16" fillId="0" borderId="1" xfId="7" applyFont="1" applyBorder="1" applyAlignment="1">
      <alignment horizontal="center" vertical="center" wrapText="1"/>
    </xf>
    <xf numFmtId="0" fontId="16" fillId="0" borderId="1" xfId="7" applyFont="1" applyBorder="1" applyAlignment="1">
      <alignment horizontal="center" vertical="center"/>
    </xf>
    <xf numFmtId="0" fontId="7" fillId="0" borderId="0" xfId="7" applyAlignment="1">
      <alignment horizontal="right"/>
    </xf>
    <xf numFmtId="0" fontId="7" fillId="0" borderId="0" xfId="7" applyFill="1" applyAlignment="1">
      <alignment horizontal="right"/>
    </xf>
    <xf numFmtId="0" fontId="18" fillId="0" borderId="0" xfId="7" applyFont="1" applyBorder="1" applyAlignment="1">
      <alignment horizontal="right"/>
    </xf>
    <xf numFmtId="0" fontId="18" fillId="0" borderId="0" xfId="7" applyFont="1" applyFill="1" applyBorder="1" applyAlignment="1">
      <alignment horizontal="right"/>
    </xf>
    <xf numFmtId="49" fontId="18" fillId="0" borderId="0" xfId="7" applyNumberFormat="1" applyFont="1" applyBorder="1"/>
    <xf numFmtId="49" fontId="9" fillId="0" borderId="5" xfId="7" applyNumberFormat="1" applyFont="1" applyBorder="1"/>
    <xf numFmtId="49" fontId="9" fillId="0" borderId="4" xfId="7" applyNumberFormat="1" applyFont="1" applyBorder="1"/>
    <xf numFmtId="49" fontId="9" fillId="0" borderId="3" xfId="7" applyNumberFormat="1" applyFont="1" applyBorder="1"/>
    <xf numFmtId="164" fontId="10" fillId="0" borderId="2" xfId="7" applyNumberFormat="1" applyFont="1" applyBorder="1" applyAlignment="1">
      <alignment wrapText="1"/>
    </xf>
    <xf numFmtId="49" fontId="11" fillId="0" borderId="5" xfId="7" applyNumberFormat="1" applyFont="1" applyBorder="1"/>
    <xf numFmtId="49" fontId="11" fillId="0" borderId="4" xfId="7" applyNumberFormat="1" applyFont="1" applyBorder="1"/>
    <xf numFmtId="49" fontId="11" fillId="0" borderId="3" xfId="7" applyNumberFormat="1" applyFont="1" applyBorder="1"/>
    <xf numFmtId="164" fontId="12" fillId="0" borderId="2" xfId="7" applyNumberFormat="1" applyFont="1" applyBorder="1" applyAlignment="1">
      <alignment wrapText="1"/>
    </xf>
    <xf numFmtId="0" fontId="0" fillId="0" borderId="0" xfId="0" applyAlignment="1">
      <alignment horizontal="center"/>
    </xf>
    <xf numFmtId="0" fontId="19" fillId="0" borderId="8" xfId="7" applyFont="1" applyBorder="1" applyAlignment="1">
      <alignment horizontal="right" wrapText="1"/>
    </xf>
    <xf numFmtId="0" fontId="19" fillId="0" borderId="0" xfId="7" applyFont="1" applyBorder="1" applyAlignment="1">
      <alignment horizontal="right" wrapText="1"/>
    </xf>
    <xf numFmtId="0" fontId="15" fillId="0" borderId="0" xfId="7" applyNumberFormat="1" applyFont="1" applyAlignment="1">
      <alignment horizontal="center" vertical="center" wrapText="1"/>
    </xf>
    <xf numFmtId="49" fontId="16" fillId="0" borderId="2" xfId="7" applyNumberFormat="1" applyFont="1" applyBorder="1" applyAlignment="1">
      <alignment horizontal="center"/>
    </xf>
    <xf numFmtId="49" fontId="16" fillId="0" borderId="1" xfId="7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15" fillId="0" borderId="0" xfId="9" applyNumberFormat="1" applyFont="1" applyAlignment="1">
      <alignment horizontal="center" vertical="center" wrapText="1"/>
    </xf>
    <xf numFmtId="49" fontId="9" fillId="0" borderId="5" xfId="9" applyNumberFormat="1" applyFont="1" applyBorder="1" applyAlignment="1"/>
    <xf numFmtId="49" fontId="9" fillId="0" borderId="4" xfId="9" applyNumberFormat="1" applyFont="1" applyBorder="1" applyAlignment="1"/>
    <xf numFmtId="49" fontId="9" fillId="0" borderId="3" xfId="9" applyNumberFormat="1" applyFont="1" applyBorder="1" applyAlignment="1"/>
    <xf numFmtId="49" fontId="10" fillId="0" borderId="5" xfId="9" applyNumberFormat="1" applyFont="1" applyBorder="1" applyAlignment="1">
      <alignment wrapText="1"/>
    </xf>
    <xf numFmtId="49" fontId="10" fillId="0" borderId="4" xfId="9" applyNumberFormat="1" applyFont="1" applyBorder="1" applyAlignment="1">
      <alignment wrapText="1"/>
    </xf>
    <xf numFmtId="49" fontId="10" fillId="0" borderId="3" xfId="9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7"/>
  <sheetViews>
    <sheetView view="pageBreakPreview" topLeftCell="A2" zoomScale="60" zoomScaleNormal="100" workbookViewId="0">
      <selection activeCell="P15" sqref="P15"/>
    </sheetView>
  </sheetViews>
  <sheetFormatPr defaultColWidth="9.140625" defaultRowHeight="12.75" x14ac:dyDescent="0.2"/>
  <cols>
    <col min="1" max="1" width="9.140625" style="52"/>
    <col min="2" max="2" width="10.140625" style="54" bestFit="1" customWidth="1"/>
    <col min="3" max="3" width="3.28515625" style="54" customWidth="1"/>
    <col min="4" max="4" width="5.5703125" style="54" bestFit="1" customWidth="1"/>
    <col min="5" max="5" width="4.85546875" style="54" bestFit="1" customWidth="1"/>
    <col min="6" max="6" width="47.85546875" style="52" customWidth="1"/>
    <col min="7" max="7" width="11.7109375" style="52" customWidth="1"/>
    <col min="8" max="8" width="11.7109375" style="53" hidden="1" customWidth="1"/>
    <col min="9" max="9" width="0.140625" style="53" customWidth="1"/>
    <col min="10" max="12" width="11.7109375" style="53" hidden="1" customWidth="1"/>
    <col min="13" max="16384" width="9.140625" style="52"/>
  </cols>
  <sheetData>
    <row r="1" spans="2:12" ht="15" hidden="1" customHeight="1" x14ac:dyDescent="0.25">
      <c r="B1" s="60"/>
      <c r="C1" s="60"/>
      <c r="D1" s="60"/>
      <c r="E1" s="60"/>
      <c r="F1" s="59"/>
      <c r="G1" s="58"/>
      <c r="H1" s="58"/>
      <c r="I1" s="58"/>
      <c r="J1" s="58"/>
      <c r="K1" s="58"/>
    </row>
    <row r="2" spans="2:12" ht="15" x14ac:dyDescent="0.25">
      <c r="B2" s="82"/>
      <c r="C2" s="82"/>
      <c r="D2" s="82"/>
      <c r="E2" s="82"/>
      <c r="F2" s="92" t="s">
        <v>226</v>
      </c>
      <c r="G2" s="92"/>
      <c r="H2" s="81"/>
      <c r="K2" s="80" t="s">
        <v>181</v>
      </c>
    </row>
    <row r="3" spans="2:12" ht="15" x14ac:dyDescent="0.25">
      <c r="B3" s="82"/>
      <c r="C3" s="82"/>
      <c r="D3" s="82"/>
      <c r="E3" s="82"/>
      <c r="F3" s="93" t="s">
        <v>101</v>
      </c>
      <c r="G3" s="93"/>
      <c r="H3" s="81"/>
      <c r="K3" s="80" t="s">
        <v>12</v>
      </c>
    </row>
    <row r="4" spans="2:12" ht="15" x14ac:dyDescent="0.25">
      <c r="B4" s="82"/>
      <c r="C4" s="82"/>
      <c r="D4" s="82"/>
      <c r="E4" s="82"/>
      <c r="F4" s="93" t="s">
        <v>227</v>
      </c>
      <c r="G4" s="93"/>
      <c r="H4" s="81"/>
      <c r="K4" s="80" t="str">
        <f>CONCATENATE("муниципального образования """,G12,"""")</f>
        <v>муниципального образования "Кузьминское"</v>
      </c>
    </row>
    <row r="5" spans="2:12" ht="15" x14ac:dyDescent="0.25">
      <c r="B5" s="82"/>
      <c r="C5" s="82"/>
      <c r="D5" s="82"/>
      <c r="E5" s="82"/>
      <c r="F5" s="93" t="s">
        <v>228</v>
      </c>
      <c r="G5" s="93"/>
      <c r="H5" s="81"/>
      <c r="K5" s="80" t="str">
        <f>MID(H12,6,50)&amp;" Удмуртской Республики"</f>
        <v>Кезского района Удмуртской Республики</v>
      </c>
    </row>
    <row r="6" spans="2:12" ht="15" x14ac:dyDescent="0.25">
      <c r="B6" s="82"/>
      <c r="C6" s="82"/>
      <c r="D6" s="82"/>
      <c r="E6" s="82"/>
      <c r="F6" s="93" t="s">
        <v>229</v>
      </c>
      <c r="G6" s="93"/>
      <c r="H6" s="81"/>
      <c r="K6" s="80" t="str">
        <f>"от__ ________ "&amp;VALUE(MID(H11,FIND("Проект",H11,1)+7,4))-1&amp;" года  №_____"</f>
        <v>от__ ________ 2020 года  №_____</v>
      </c>
    </row>
    <row r="8" spans="2:12" ht="33.75" customHeight="1" x14ac:dyDescent="0.2">
      <c r="B8" s="94" t="str">
        <f>"Доходы бюджета муниципального образования """&amp;G12&amp;""" "&amp;MID(H12,6,50)&amp;" Удмуртской Республики на "&amp;MID(H11,FIND("Проект",G11,1)+7,4)&amp;" год и плановый период "&amp;MID(I11,FIND("Прогноз",I11,1)+8,4)&amp;" и "&amp;MID(K11,FIND("Прогноз",K11,1)+8,4)&amp;" годов "</f>
        <v xml:space="preserve">Доходы бюджета муниципального образования "Кузьминское" Кезского района Удмуртской Республики на 2021 год и плановый период 2022 и 2023 годов </v>
      </c>
      <c r="C8" s="94"/>
      <c r="D8" s="94"/>
      <c r="E8" s="94"/>
      <c r="F8" s="94"/>
      <c r="G8" s="94"/>
      <c r="H8" s="94"/>
      <c r="I8" s="94"/>
      <c r="J8" s="94"/>
      <c r="K8" s="94"/>
    </row>
    <row r="9" spans="2:12" x14ac:dyDescent="0.2">
      <c r="H9" s="79"/>
      <c r="K9" s="78" t="s">
        <v>180</v>
      </c>
    </row>
    <row r="10" spans="2:12" ht="33" customHeight="1" x14ac:dyDescent="0.2">
      <c r="B10" s="96" t="s">
        <v>168</v>
      </c>
      <c r="C10" s="96"/>
      <c r="D10" s="96"/>
      <c r="E10" s="96"/>
      <c r="F10" s="77" t="s">
        <v>8</v>
      </c>
      <c r="G10" s="76" t="str">
        <f>"Сумма на "&amp;MID(H11,FIND("Проект",H11,1)+7,4)&amp;" год"</f>
        <v>Сумма на 2021 год</v>
      </c>
      <c r="H10" s="75"/>
      <c r="I10" s="76" t="str">
        <f>"Сумма на "&amp;MID(J11,FIND("Прогноз",J11,1)+8,4)&amp;" год"</f>
        <v>Сумма на 2022 год</v>
      </c>
      <c r="J10" s="75"/>
      <c r="K10" s="76" t="str">
        <f>"Сумма на "&amp;MID(L11,FIND("Прогноз",L11,1)+8,4)&amp;" год"</f>
        <v>Сумма на 2023 год</v>
      </c>
      <c r="L10" s="75"/>
    </row>
    <row r="11" spans="2:12" ht="15" hidden="1" customHeight="1" x14ac:dyDescent="0.2">
      <c r="B11" s="74" t="s">
        <v>179</v>
      </c>
      <c r="C11" s="74" t="s">
        <v>178</v>
      </c>
      <c r="D11" s="74" t="s">
        <v>177</v>
      </c>
      <c r="E11" s="74" t="s">
        <v>176</v>
      </c>
      <c r="F11" s="73" t="s">
        <v>175</v>
      </c>
      <c r="G11" s="73" t="s">
        <v>174</v>
      </c>
      <c r="H11" s="72" t="s">
        <v>173</v>
      </c>
      <c r="I11" s="68" t="s">
        <v>172</v>
      </c>
      <c r="J11" s="68" t="s">
        <v>171</v>
      </c>
      <c r="K11" s="68" t="s">
        <v>170</v>
      </c>
      <c r="L11" s="68" t="s">
        <v>169</v>
      </c>
    </row>
    <row r="12" spans="2:12" ht="30" hidden="1" customHeight="1" x14ac:dyDescent="0.2">
      <c r="B12" s="71" t="s">
        <v>168</v>
      </c>
      <c r="C12" s="71" t="s">
        <v>167</v>
      </c>
      <c r="D12" s="71" t="s">
        <v>166</v>
      </c>
      <c r="E12" s="71" t="s">
        <v>165</v>
      </c>
      <c r="F12" s="70" t="s">
        <v>164</v>
      </c>
      <c r="G12" s="70" t="s">
        <v>163</v>
      </c>
      <c r="H12" s="69" t="s">
        <v>162</v>
      </c>
      <c r="I12" s="68" t="s">
        <v>161</v>
      </c>
      <c r="J12" s="68" t="s">
        <v>160</v>
      </c>
      <c r="K12" s="68" t="s">
        <v>159</v>
      </c>
      <c r="L12" s="68" t="s">
        <v>158</v>
      </c>
    </row>
    <row r="13" spans="2:12" s="61" customFormat="1" ht="16.5" hidden="1" customHeight="1" x14ac:dyDescent="0.2">
      <c r="B13" s="65" t="s">
        <v>157</v>
      </c>
      <c r="C13" s="65" t="s">
        <v>133</v>
      </c>
      <c r="D13" s="65" t="s">
        <v>125</v>
      </c>
      <c r="E13" s="65" t="s">
        <v>132</v>
      </c>
      <c r="F13" s="65"/>
      <c r="G13" s="67">
        <v>3336.2</v>
      </c>
      <c r="H13" s="66">
        <v>3336.2</v>
      </c>
      <c r="I13" s="67">
        <v>3310.8</v>
      </c>
      <c r="J13" s="66">
        <v>3310.8</v>
      </c>
      <c r="K13" s="67">
        <v>3378.5</v>
      </c>
      <c r="L13" s="66">
        <v>3378.5</v>
      </c>
    </row>
    <row r="14" spans="2:12" s="61" customFormat="1" ht="28.5" x14ac:dyDescent="0.2">
      <c r="B14" s="65" t="s">
        <v>156</v>
      </c>
      <c r="C14" s="65" t="s">
        <v>133</v>
      </c>
      <c r="D14" s="65" t="s">
        <v>125</v>
      </c>
      <c r="E14" s="65" t="s">
        <v>132</v>
      </c>
      <c r="F14" s="64" t="s">
        <v>155</v>
      </c>
      <c r="G14" s="63">
        <f>G15+G17+G21+G24+G23</f>
        <v>335.3</v>
      </c>
      <c r="H14" s="63"/>
      <c r="I14" s="63">
        <v>260.8</v>
      </c>
      <c r="J14" s="63"/>
      <c r="K14" s="63">
        <v>268.10000000000002</v>
      </c>
      <c r="L14" s="62"/>
    </row>
    <row r="15" spans="2:12" s="61" customFormat="1" ht="14.25" x14ac:dyDescent="0.2">
      <c r="B15" s="65" t="s">
        <v>154</v>
      </c>
      <c r="C15" s="65" t="s">
        <v>133</v>
      </c>
      <c r="D15" s="65" t="s">
        <v>125</v>
      </c>
      <c r="E15" s="65" t="s">
        <v>132</v>
      </c>
      <c r="F15" s="64" t="s">
        <v>153</v>
      </c>
      <c r="G15" s="63">
        <f>G16</f>
        <v>100.7</v>
      </c>
      <c r="H15" s="63"/>
      <c r="I15" s="63">
        <v>104.2</v>
      </c>
      <c r="J15" s="63"/>
      <c r="K15" s="63">
        <v>111.5</v>
      </c>
      <c r="L15" s="62"/>
    </row>
    <row r="16" spans="2:12" ht="90" x14ac:dyDescent="0.25">
      <c r="B16" s="60" t="s">
        <v>152</v>
      </c>
      <c r="C16" s="60" t="s">
        <v>36</v>
      </c>
      <c r="D16" s="60" t="s">
        <v>125</v>
      </c>
      <c r="E16" s="60" t="s">
        <v>143</v>
      </c>
      <c r="F16" s="59" t="s">
        <v>151</v>
      </c>
      <c r="G16" s="58">
        <v>100.7</v>
      </c>
      <c r="H16" s="58"/>
      <c r="I16" s="58">
        <v>104.2</v>
      </c>
      <c r="J16" s="58"/>
      <c r="K16" s="58">
        <v>111.5</v>
      </c>
    </row>
    <row r="17" spans="2:12" s="61" customFormat="1" ht="14.25" x14ac:dyDescent="0.2">
      <c r="B17" s="65" t="s">
        <v>150</v>
      </c>
      <c r="C17" s="65" t="s">
        <v>133</v>
      </c>
      <c r="D17" s="65" t="s">
        <v>125</v>
      </c>
      <c r="E17" s="65" t="s">
        <v>132</v>
      </c>
      <c r="F17" s="64" t="s">
        <v>149</v>
      </c>
      <c r="G17" s="63">
        <f>G18+G19+G20</f>
        <v>124.1</v>
      </c>
      <c r="H17" s="63"/>
      <c r="I17" s="63">
        <v>124.1</v>
      </c>
      <c r="J17" s="63"/>
      <c r="K17" s="63">
        <v>124.1</v>
      </c>
      <c r="L17" s="62"/>
    </row>
    <row r="18" spans="2:12" ht="60" x14ac:dyDescent="0.25">
      <c r="B18" s="60" t="s">
        <v>148</v>
      </c>
      <c r="C18" s="60" t="s">
        <v>48</v>
      </c>
      <c r="D18" s="60" t="s">
        <v>125</v>
      </c>
      <c r="E18" s="60" t="s">
        <v>143</v>
      </c>
      <c r="F18" s="59" t="s">
        <v>147</v>
      </c>
      <c r="G18" s="58">
        <v>18</v>
      </c>
      <c r="H18" s="58"/>
      <c r="I18" s="58">
        <v>18</v>
      </c>
      <c r="J18" s="58"/>
      <c r="K18" s="58">
        <v>18</v>
      </c>
    </row>
    <row r="19" spans="2:12" ht="45" x14ac:dyDescent="0.25">
      <c r="B19" s="60" t="s">
        <v>146</v>
      </c>
      <c r="C19" s="60" t="s">
        <v>48</v>
      </c>
      <c r="D19" s="60" t="s">
        <v>125</v>
      </c>
      <c r="E19" s="60" t="s">
        <v>143</v>
      </c>
      <c r="F19" s="59" t="s">
        <v>145</v>
      </c>
      <c r="G19" s="58">
        <v>26.1</v>
      </c>
      <c r="H19" s="58"/>
      <c r="I19" s="58">
        <v>26.1</v>
      </c>
      <c r="J19" s="58"/>
      <c r="K19" s="58">
        <v>26.1</v>
      </c>
    </row>
    <row r="20" spans="2:12" ht="45" x14ac:dyDescent="0.25">
      <c r="B20" s="60" t="s">
        <v>144</v>
      </c>
      <c r="C20" s="60" t="s">
        <v>48</v>
      </c>
      <c r="D20" s="60" t="s">
        <v>125</v>
      </c>
      <c r="E20" s="60" t="s">
        <v>143</v>
      </c>
      <c r="F20" s="59" t="s">
        <v>142</v>
      </c>
      <c r="G20" s="58">
        <v>80</v>
      </c>
      <c r="H20" s="58"/>
      <c r="I20" s="58">
        <v>80</v>
      </c>
      <c r="J20" s="58"/>
      <c r="K20" s="58">
        <v>80</v>
      </c>
    </row>
    <row r="21" spans="2:12" s="61" customFormat="1" ht="57" x14ac:dyDescent="0.2">
      <c r="B21" s="65" t="s">
        <v>141</v>
      </c>
      <c r="C21" s="65" t="s">
        <v>133</v>
      </c>
      <c r="D21" s="65" t="s">
        <v>125</v>
      </c>
      <c r="E21" s="65" t="s">
        <v>132</v>
      </c>
      <c r="F21" s="64" t="s">
        <v>140</v>
      </c>
      <c r="G21" s="63">
        <f>G22</f>
        <v>32.5</v>
      </c>
      <c r="H21" s="63"/>
      <c r="I21" s="63">
        <v>32.5</v>
      </c>
      <c r="J21" s="63"/>
      <c r="K21" s="63">
        <v>32.5</v>
      </c>
      <c r="L21" s="62"/>
    </row>
    <row r="22" spans="2:12" ht="90" x14ac:dyDescent="0.25">
      <c r="B22" s="60" t="s">
        <v>139</v>
      </c>
      <c r="C22" s="60" t="s">
        <v>48</v>
      </c>
      <c r="D22" s="60" t="s">
        <v>125</v>
      </c>
      <c r="E22" s="60" t="s">
        <v>138</v>
      </c>
      <c r="F22" s="59" t="s">
        <v>137</v>
      </c>
      <c r="G22" s="58">
        <v>32.5</v>
      </c>
      <c r="H22" s="58"/>
      <c r="I22" s="58">
        <v>32.5</v>
      </c>
      <c r="J22" s="58"/>
      <c r="K22" s="58">
        <v>32.5</v>
      </c>
    </row>
    <row r="23" spans="2:12" ht="100.5" x14ac:dyDescent="0.25">
      <c r="B23" s="83" t="s">
        <v>222</v>
      </c>
      <c r="C23" s="84" t="s">
        <v>48</v>
      </c>
      <c r="D23" s="84" t="s">
        <v>125</v>
      </c>
      <c r="E23" s="85" t="s">
        <v>124</v>
      </c>
      <c r="F23" s="64" t="s">
        <v>223</v>
      </c>
      <c r="G23" s="63">
        <v>22.8</v>
      </c>
      <c r="H23" s="58"/>
      <c r="I23" s="58"/>
      <c r="J23" s="58"/>
      <c r="K23" s="58"/>
    </row>
    <row r="24" spans="2:12" ht="15" x14ac:dyDescent="0.25">
      <c r="B24" s="83" t="s">
        <v>195</v>
      </c>
      <c r="C24" s="84" t="s">
        <v>133</v>
      </c>
      <c r="D24" s="84" t="s">
        <v>125</v>
      </c>
      <c r="E24" s="85" t="s">
        <v>132</v>
      </c>
      <c r="F24" s="86" t="s">
        <v>196</v>
      </c>
      <c r="G24" s="63">
        <f>G25</f>
        <v>55.2</v>
      </c>
      <c r="H24" s="58"/>
      <c r="I24" s="58"/>
      <c r="J24" s="58"/>
      <c r="K24" s="58"/>
    </row>
    <row r="25" spans="2:12" ht="24.75" x14ac:dyDescent="0.25">
      <c r="B25" s="87" t="s">
        <v>197</v>
      </c>
      <c r="C25" s="88" t="s">
        <v>48</v>
      </c>
      <c r="D25" s="88" t="s">
        <v>125</v>
      </c>
      <c r="E25" s="89" t="s">
        <v>124</v>
      </c>
      <c r="F25" s="90" t="s">
        <v>198</v>
      </c>
      <c r="G25" s="58">
        <f>25.2+30</f>
        <v>55.2</v>
      </c>
      <c r="H25" s="58"/>
      <c r="I25" s="58"/>
      <c r="J25" s="58"/>
      <c r="K25" s="58"/>
    </row>
    <row r="26" spans="2:12" s="61" customFormat="1" ht="14.25" x14ac:dyDescent="0.2">
      <c r="B26" s="65" t="s">
        <v>136</v>
      </c>
      <c r="C26" s="65" t="s">
        <v>133</v>
      </c>
      <c r="D26" s="65" t="s">
        <v>125</v>
      </c>
      <c r="E26" s="65" t="s">
        <v>132</v>
      </c>
      <c r="F26" s="64" t="s">
        <v>135</v>
      </c>
      <c r="G26" s="63">
        <f>G27</f>
        <v>4045.7999999999997</v>
      </c>
      <c r="H26" s="63"/>
      <c r="I26" s="63">
        <v>3050</v>
      </c>
      <c r="J26" s="63"/>
      <c r="K26" s="63">
        <v>3110.4</v>
      </c>
      <c r="L26" s="62"/>
    </row>
    <row r="27" spans="2:12" s="61" customFormat="1" ht="42.75" x14ac:dyDescent="0.2">
      <c r="B27" s="65" t="s">
        <v>134</v>
      </c>
      <c r="C27" s="65" t="s">
        <v>133</v>
      </c>
      <c r="D27" s="65" t="s">
        <v>125</v>
      </c>
      <c r="E27" s="65" t="s">
        <v>132</v>
      </c>
      <c r="F27" s="64" t="s">
        <v>131</v>
      </c>
      <c r="G27" s="63">
        <f>G28+G29+G30+G34+G33+G31+G32</f>
        <v>4045.7999999999997</v>
      </c>
      <c r="H27" s="63"/>
      <c r="I27" s="63">
        <v>3050</v>
      </c>
      <c r="J27" s="63"/>
      <c r="K27" s="63">
        <v>3110.4</v>
      </c>
      <c r="L27" s="62"/>
    </row>
    <row r="28" spans="2:12" ht="30" x14ac:dyDescent="0.25">
      <c r="B28" s="60" t="s">
        <v>130</v>
      </c>
      <c r="C28" s="60" t="s">
        <v>48</v>
      </c>
      <c r="D28" s="60" t="s">
        <v>125</v>
      </c>
      <c r="E28" s="60" t="s">
        <v>124</v>
      </c>
      <c r="F28" s="59" t="s">
        <v>129</v>
      </c>
      <c r="G28" s="58">
        <v>1602.9</v>
      </c>
      <c r="H28" s="58"/>
      <c r="I28" s="58">
        <v>1573.2</v>
      </c>
      <c r="J28" s="58"/>
      <c r="K28" s="58">
        <v>1630.8</v>
      </c>
    </row>
    <row r="29" spans="2:12" ht="60" x14ac:dyDescent="0.25">
      <c r="B29" s="60" t="s">
        <v>128</v>
      </c>
      <c r="C29" s="60" t="s">
        <v>48</v>
      </c>
      <c r="D29" s="60" t="s">
        <v>125</v>
      </c>
      <c r="E29" s="60" t="s">
        <v>124</v>
      </c>
      <c r="F29" s="59" t="s">
        <v>127</v>
      </c>
      <c r="G29" s="58">
        <v>102.3</v>
      </c>
      <c r="H29" s="58"/>
      <c r="I29" s="58">
        <v>103.1</v>
      </c>
      <c r="J29" s="58"/>
      <c r="K29" s="58">
        <v>105.9</v>
      </c>
    </row>
    <row r="30" spans="2:12" ht="90" x14ac:dyDescent="0.25">
      <c r="B30" s="60" t="s">
        <v>126</v>
      </c>
      <c r="C30" s="60" t="s">
        <v>48</v>
      </c>
      <c r="D30" s="60" t="s">
        <v>125</v>
      </c>
      <c r="E30" s="60" t="s">
        <v>124</v>
      </c>
      <c r="F30" s="59" t="s">
        <v>123</v>
      </c>
      <c r="G30" s="58">
        <f>1373.7+200+150+100</f>
        <v>1823.7</v>
      </c>
      <c r="H30" s="58"/>
      <c r="I30" s="58">
        <v>1373.7</v>
      </c>
      <c r="J30" s="58"/>
      <c r="K30" s="58">
        <v>1373.7</v>
      </c>
    </row>
    <row r="31" spans="2:12" ht="45" x14ac:dyDescent="0.25">
      <c r="B31" s="60" t="s">
        <v>217</v>
      </c>
      <c r="C31" s="60" t="s">
        <v>48</v>
      </c>
      <c r="D31" s="60" t="s">
        <v>125</v>
      </c>
      <c r="E31" s="60" t="s">
        <v>124</v>
      </c>
      <c r="F31" s="59" t="s">
        <v>218</v>
      </c>
      <c r="G31" s="58">
        <f>20+100+117.7</f>
        <v>237.7</v>
      </c>
      <c r="H31" s="58"/>
      <c r="I31" s="58"/>
      <c r="J31" s="58"/>
      <c r="K31" s="58"/>
    </row>
    <row r="32" spans="2:12" ht="45" x14ac:dyDescent="0.25">
      <c r="B32" s="60" t="s">
        <v>212</v>
      </c>
      <c r="C32" s="60" t="s">
        <v>30</v>
      </c>
      <c r="D32" s="60" t="s">
        <v>213</v>
      </c>
      <c r="E32" s="60" t="s">
        <v>124</v>
      </c>
      <c r="F32" s="59" t="s">
        <v>214</v>
      </c>
      <c r="G32" s="58">
        <f>90-90</f>
        <v>0</v>
      </c>
      <c r="H32" s="58"/>
      <c r="I32" s="58"/>
      <c r="J32" s="58"/>
      <c r="K32" s="58"/>
    </row>
    <row r="33" spans="2:12" ht="75" x14ac:dyDescent="0.25">
      <c r="B33" s="60" t="s">
        <v>212</v>
      </c>
      <c r="C33" s="60" t="s">
        <v>48</v>
      </c>
      <c r="D33" s="60" t="s">
        <v>215</v>
      </c>
      <c r="E33" s="60" t="s">
        <v>124</v>
      </c>
      <c r="F33" s="59" t="s">
        <v>216</v>
      </c>
      <c r="G33" s="58">
        <v>39.6</v>
      </c>
      <c r="H33" s="58"/>
      <c r="I33" s="58"/>
      <c r="J33" s="58"/>
      <c r="K33" s="58"/>
    </row>
    <row r="34" spans="2:12" ht="45" x14ac:dyDescent="0.25">
      <c r="B34" s="60" t="s">
        <v>219</v>
      </c>
      <c r="C34" s="60" t="s">
        <v>48</v>
      </c>
      <c r="D34" s="60" t="s">
        <v>125</v>
      </c>
      <c r="E34" s="60" t="s">
        <v>124</v>
      </c>
      <c r="F34" s="59" t="s">
        <v>214</v>
      </c>
      <c r="G34" s="58">
        <f>75.6+69+5+90</f>
        <v>239.6</v>
      </c>
      <c r="H34" s="58"/>
      <c r="I34" s="58"/>
      <c r="J34" s="58"/>
      <c r="K34" s="58"/>
    </row>
    <row r="35" spans="2:12" ht="15.75" x14ac:dyDescent="0.25">
      <c r="B35" s="95"/>
      <c r="C35" s="95"/>
      <c r="D35" s="95"/>
      <c r="E35" s="95"/>
      <c r="F35" s="57" t="s">
        <v>122</v>
      </c>
      <c r="G35" s="56">
        <f>G14+G26</f>
        <v>4381.0999999999995</v>
      </c>
      <c r="H35" s="55"/>
      <c r="I35" s="56">
        <f>I13</f>
        <v>3310.8</v>
      </c>
      <c r="J35" s="55"/>
      <c r="K35" s="56">
        <f>K13</f>
        <v>3378.5</v>
      </c>
      <c r="L35" s="55"/>
    </row>
    <row r="36" spans="2:12" ht="15.75" x14ac:dyDescent="0.25">
      <c r="B36" s="95"/>
      <c r="C36" s="95"/>
      <c r="D36" s="95"/>
      <c r="E36" s="95"/>
      <c r="F36" s="57" t="s">
        <v>121</v>
      </c>
      <c r="G36" s="56">
        <f>G37-G35</f>
        <v>169.30000000000018</v>
      </c>
      <c r="H36" s="55"/>
      <c r="I36" s="56">
        <f>I37-I35</f>
        <v>0</v>
      </c>
      <c r="J36" s="55"/>
      <c r="K36" s="56">
        <f>K37-K35</f>
        <v>0</v>
      </c>
      <c r="L36" s="55"/>
    </row>
    <row r="37" spans="2:12" ht="15.75" x14ac:dyDescent="0.25">
      <c r="B37" s="95"/>
      <c r="C37" s="95"/>
      <c r="D37" s="95"/>
      <c r="E37" s="95"/>
      <c r="F37" s="57" t="s">
        <v>120</v>
      </c>
      <c r="G37" s="56">
        <v>4550.3999999999996</v>
      </c>
      <c r="H37" s="55"/>
      <c r="I37" s="56">
        <f>J13</f>
        <v>3310.8</v>
      </c>
      <c r="J37" s="55"/>
      <c r="K37" s="56">
        <f>L13</f>
        <v>3378.5</v>
      </c>
      <c r="L37" s="55"/>
    </row>
  </sheetData>
  <mergeCells count="10">
    <mergeCell ref="B8:K8"/>
    <mergeCell ref="B37:E37"/>
    <mergeCell ref="B10:E10"/>
    <mergeCell ref="B35:E35"/>
    <mergeCell ref="B36:E36"/>
    <mergeCell ref="F2:G2"/>
    <mergeCell ref="F3:G3"/>
    <mergeCell ref="F4:G4"/>
    <mergeCell ref="F5:G5"/>
    <mergeCell ref="F6:G6"/>
  </mergeCells>
  <pageMargins left="0.75" right="0.75" top="1" bottom="1" header="0.5" footer="0.5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9"/>
  <sheetViews>
    <sheetView view="pageBreakPreview" zoomScaleNormal="100" zoomScaleSheetLayoutView="100" workbookViewId="0">
      <selection activeCell="B8" sqref="B8:H8"/>
    </sheetView>
  </sheetViews>
  <sheetFormatPr defaultColWidth="9.140625" defaultRowHeight="15" x14ac:dyDescent="0.25"/>
  <cols>
    <col min="1" max="1" width="9.140625" style="4"/>
    <col min="2" max="2" width="26" style="4" customWidth="1"/>
    <col min="3" max="3" width="35.7109375" style="4" customWidth="1"/>
    <col min="4" max="4" width="13.140625" style="4" customWidth="1"/>
    <col min="5" max="5" width="9" style="4" hidden="1" customWidth="1"/>
    <col min="6" max="9" width="9.140625" style="4" hidden="1" customWidth="1"/>
    <col min="10" max="16384" width="9.140625" style="4"/>
  </cols>
  <sheetData>
    <row r="2" spans="2:9" x14ac:dyDescent="0.25">
      <c r="C2" s="100" t="s">
        <v>119</v>
      </c>
      <c r="D2" s="100"/>
      <c r="E2" s="100"/>
      <c r="F2" s="100"/>
    </row>
    <row r="3" spans="2:9" x14ac:dyDescent="0.25">
      <c r="C3" s="100" t="s">
        <v>118</v>
      </c>
      <c r="D3" s="100"/>
      <c r="E3" s="100"/>
      <c r="F3" s="100"/>
    </row>
    <row r="4" spans="2:9" x14ac:dyDescent="0.25">
      <c r="C4" s="100" t="s">
        <v>230</v>
      </c>
      <c r="D4" s="100"/>
      <c r="E4" s="100"/>
      <c r="F4" s="100"/>
    </row>
    <row r="5" spans="2:9" x14ac:dyDescent="0.25">
      <c r="C5" s="100" t="s">
        <v>228</v>
      </c>
      <c r="D5" s="100"/>
      <c r="E5" s="100"/>
      <c r="F5" s="100"/>
    </row>
    <row r="6" spans="2:9" ht="14.45" customHeight="1" x14ac:dyDescent="0.25">
      <c r="C6" s="100" t="s">
        <v>229</v>
      </c>
      <c r="D6" s="100"/>
    </row>
    <row r="8" spans="2:9" ht="33" customHeight="1" x14ac:dyDescent="0.25">
      <c r="B8" s="101" t="s">
        <v>117</v>
      </c>
      <c r="C8" s="101"/>
      <c r="D8" s="101"/>
      <c r="E8" s="101"/>
      <c r="F8" s="101"/>
      <c r="G8" s="101"/>
      <c r="H8" s="101"/>
    </row>
    <row r="10" spans="2:9" x14ac:dyDescent="0.25">
      <c r="D10" s="102"/>
      <c r="E10" s="102"/>
      <c r="F10" s="102"/>
      <c r="G10" s="102"/>
      <c r="H10" s="102"/>
      <c r="I10" s="102"/>
    </row>
    <row r="11" spans="2:9" x14ac:dyDescent="0.25">
      <c r="D11" s="4" t="s">
        <v>116</v>
      </c>
    </row>
    <row r="12" spans="2:9" x14ac:dyDescent="0.25">
      <c r="B12" s="97" t="s">
        <v>115</v>
      </c>
      <c r="C12" s="98" t="s">
        <v>8</v>
      </c>
      <c r="D12" s="99" t="s">
        <v>199</v>
      </c>
      <c r="E12" s="51"/>
      <c r="F12" s="51"/>
      <c r="G12" s="51"/>
      <c r="H12" s="51"/>
      <c r="I12" s="50"/>
    </row>
    <row r="13" spans="2:9" x14ac:dyDescent="0.25">
      <c r="B13" s="97"/>
      <c r="C13" s="98"/>
      <c r="D13" s="99"/>
      <c r="E13" s="49"/>
      <c r="F13" s="48"/>
      <c r="G13" s="48"/>
      <c r="H13" s="48"/>
      <c r="I13" s="48"/>
    </row>
    <row r="14" spans="2:9" ht="45" x14ac:dyDescent="0.25">
      <c r="B14" s="45" t="s">
        <v>114</v>
      </c>
      <c r="C14" s="46" t="s">
        <v>113</v>
      </c>
      <c r="D14" s="45">
        <v>0</v>
      </c>
      <c r="E14" s="45"/>
      <c r="F14" s="45"/>
      <c r="G14" s="45"/>
      <c r="H14" s="45"/>
      <c r="I14" s="45"/>
    </row>
    <row r="15" spans="2:9" ht="30" x14ac:dyDescent="0.25">
      <c r="B15" s="45" t="s">
        <v>112</v>
      </c>
      <c r="C15" s="46" t="s">
        <v>111</v>
      </c>
      <c r="D15" s="45">
        <v>169.3</v>
      </c>
      <c r="E15" s="45"/>
      <c r="F15" s="45"/>
      <c r="G15" s="45"/>
      <c r="H15" s="45"/>
      <c r="I15" s="45"/>
    </row>
    <row r="16" spans="2:9" ht="30" x14ac:dyDescent="0.25">
      <c r="B16" s="45" t="s">
        <v>110</v>
      </c>
      <c r="C16" s="46" t="s">
        <v>109</v>
      </c>
      <c r="D16" s="47">
        <v>-4381.1000000000004</v>
      </c>
      <c r="E16" s="45"/>
      <c r="F16" s="45"/>
      <c r="G16" s="45"/>
      <c r="H16" s="45"/>
      <c r="I16" s="45"/>
    </row>
    <row r="17" spans="2:9" ht="45" x14ac:dyDescent="0.25">
      <c r="B17" s="45" t="s">
        <v>108</v>
      </c>
      <c r="C17" s="46" t="s">
        <v>107</v>
      </c>
      <c r="D17" s="47">
        <v>4550.3999999999996</v>
      </c>
      <c r="E17" s="45"/>
      <c r="F17" s="45"/>
      <c r="G17" s="45"/>
      <c r="H17" s="45"/>
      <c r="I17" s="45"/>
    </row>
    <row r="18" spans="2:9" ht="45" x14ac:dyDescent="0.25">
      <c r="B18" s="45" t="s">
        <v>106</v>
      </c>
      <c r="C18" s="46" t="s">
        <v>105</v>
      </c>
      <c r="D18" s="45">
        <v>0</v>
      </c>
      <c r="E18" s="45"/>
      <c r="F18" s="45"/>
      <c r="G18" s="45"/>
      <c r="H18" s="45"/>
      <c r="I18" s="45"/>
    </row>
    <row r="19" spans="2:9" ht="45" x14ac:dyDescent="0.25">
      <c r="B19" s="45" t="s">
        <v>104</v>
      </c>
      <c r="C19" s="46" t="s">
        <v>103</v>
      </c>
      <c r="D19" s="45">
        <v>0</v>
      </c>
      <c r="E19" s="45"/>
      <c r="F19" s="45"/>
      <c r="G19" s="45"/>
      <c r="H19" s="45"/>
      <c r="I19" s="45"/>
    </row>
  </sheetData>
  <mergeCells count="10">
    <mergeCell ref="B12:B13"/>
    <mergeCell ref="C12:C13"/>
    <mergeCell ref="D12:D13"/>
    <mergeCell ref="C2:F2"/>
    <mergeCell ref="C3:F3"/>
    <mergeCell ref="C4:F4"/>
    <mergeCell ref="C5:F5"/>
    <mergeCell ref="B8:H8"/>
    <mergeCell ref="D10:I10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04"/>
  <sheetViews>
    <sheetView view="pageBreakPreview" topLeftCell="A2" zoomScale="60" zoomScaleNormal="100" workbookViewId="0">
      <selection activeCell="M7" sqref="M7"/>
    </sheetView>
  </sheetViews>
  <sheetFormatPr defaultColWidth="9.140625" defaultRowHeight="15" x14ac:dyDescent="0.25"/>
  <cols>
    <col min="1" max="1" width="9.140625" style="9"/>
    <col min="2" max="2" width="47.28515625" style="12" customWidth="1"/>
    <col min="3" max="3" width="5.85546875" style="11" customWidth="1"/>
    <col min="4" max="4" width="4" style="11" customWidth="1"/>
    <col min="5" max="5" width="3.42578125" style="11" customWidth="1"/>
    <col min="6" max="6" width="11.5703125" style="11" customWidth="1"/>
    <col min="7" max="7" width="3.85546875" style="11" customWidth="1"/>
    <col min="8" max="8" width="9.5703125" style="10" customWidth="1"/>
    <col min="9" max="10" width="9.5703125" style="10" hidden="1" customWidth="1"/>
    <col min="11" max="16384" width="9.140625" style="9"/>
  </cols>
  <sheetData>
    <row r="1" spans="2:10" s="15" customFormat="1" ht="13.5" hidden="1" customHeight="1" x14ac:dyDescent="0.25">
      <c r="B1" s="18"/>
      <c r="C1" s="17"/>
      <c r="D1" s="17"/>
      <c r="E1" s="17"/>
      <c r="F1" s="17"/>
      <c r="G1" s="17"/>
      <c r="H1" s="16"/>
      <c r="I1" s="16"/>
      <c r="J1" s="16"/>
    </row>
    <row r="2" spans="2:10" x14ac:dyDescent="0.25">
      <c r="F2" s="44"/>
      <c r="G2" s="44"/>
      <c r="H2" s="43" t="s">
        <v>102</v>
      </c>
    </row>
    <row r="3" spans="2:10" x14ac:dyDescent="0.25">
      <c r="B3" s="42"/>
      <c r="C3" s="42"/>
      <c r="D3" s="42"/>
      <c r="E3" s="42"/>
      <c r="F3" s="42"/>
      <c r="G3" s="42"/>
      <c r="H3" s="39" t="s">
        <v>101</v>
      </c>
    </row>
    <row r="4" spans="2:10" x14ac:dyDescent="0.25">
      <c r="B4" s="41"/>
      <c r="C4" s="41"/>
      <c r="D4" s="41"/>
      <c r="E4" s="41"/>
      <c r="F4" s="41"/>
      <c r="G4" s="41"/>
      <c r="H4" s="39" t="s">
        <v>227</v>
      </c>
    </row>
    <row r="5" spans="2:10" x14ac:dyDescent="0.25">
      <c r="D5" s="40"/>
      <c r="E5" s="40"/>
      <c r="F5" s="40"/>
      <c r="G5" s="40"/>
      <c r="H5" s="39" t="s">
        <v>228</v>
      </c>
    </row>
    <row r="6" spans="2:10" x14ac:dyDescent="0.25">
      <c r="H6" s="38" t="s">
        <v>229</v>
      </c>
    </row>
    <row r="7" spans="2:10" ht="51" customHeight="1" x14ac:dyDescent="0.25">
      <c r="B7" s="103" t="str">
        <f>"Ведомственная структура расходов бюджета поселения """&amp;MID(H11,FIND("*",H11,1)+1,LEN(H11)-FIND("*",H11,1))&amp;""" "&amp;MID(H11,FIND("%",H11,1)+5,FIND("*",H11,1)-FIND("%",H11,1)-5)&amp;" на "&amp;MID(H11,FIND("Проект",H11,1)+7,4)&amp;" год"</f>
        <v>Ведомственная структура расходов бюджета поселения "Кузьминское"  Кезского района на 2021 год</v>
      </c>
      <c r="C7" s="103"/>
      <c r="D7" s="103"/>
      <c r="E7" s="103"/>
      <c r="F7" s="103"/>
      <c r="G7" s="103"/>
      <c r="H7" s="103"/>
      <c r="I7" s="37"/>
      <c r="J7" s="37"/>
    </row>
    <row r="8" spans="2:10" x14ac:dyDescent="0.25">
      <c r="F8" s="36"/>
      <c r="G8" s="36"/>
      <c r="H8" s="35" t="s">
        <v>100</v>
      </c>
    </row>
    <row r="9" spans="2:10" ht="57.75" customHeight="1" x14ac:dyDescent="0.25">
      <c r="B9" s="33" t="s">
        <v>87</v>
      </c>
      <c r="C9" s="33" t="s">
        <v>99</v>
      </c>
      <c r="D9" s="34" t="s">
        <v>85</v>
      </c>
      <c r="E9" s="34" t="s">
        <v>84</v>
      </c>
      <c r="F9" s="33" t="s">
        <v>98</v>
      </c>
      <c r="G9" s="32" t="s">
        <v>97</v>
      </c>
      <c r="H9" s="31" t="str">
        <f>"Сумма на "&amp;MID(H11,FIND("Проект",H11,1)+7,4)&amp;" год"</f>
        <v>Сумма на 2021 год</v>
      </c>
      <c r="I9" s="31" t="str">
        <f>MID(I11,FIND("Проект",I11,1)+7,4)&amp;" ББ="&amp;LEFT(RIGHT(I10,12),2)</f>
        <v>2021 ББ=20</v>
      </c>
      <c r="J9" s="31" t="str">
        <f>MID(J11,FIND("Проект",J11,1)+7,4)&amp;" ББ="&amp;LEFT(RIGHT(J10,12),2)</f>
        <v>2021 ББ=22</v>
      </c>
    </row>
    <row r="10" spans="2:10" s="27" customFormat="1" ht="36.75" hidden="1" customHeight="1" x14ac:dyDescent="0.2">
      <c r="B10" s="30" t="s">
        <v>96</v>
      </c>
      <c r="C10" s="29" t="s">
        <v>95</v>
      </c>
      <c r="D10" s="29" t="s">
        <v>94</v>
      </c>
      <c r="E10" s="29" t="s">
        <v>93</v>
      </c>
      <c r="F10" s="29" t="s">
        <v>92</v>
      </c>
      <c r="G10" s="29" t="s">
        <v>91</v>
      </c>
      <c r="H10" s="28" t="s">
        <v>90</v>
      </c>
      <c r="I10" s="28" t="s">
        <v>89</v>
      </c>
      <c r="J10" s="28" t="s">
        <v>88</v>
      </c>
    </row>
    <row r="11" spans="2:10" s="19" customFormat="1" ht="57.75" hidden="1" customHeight="1" x14ac:dyDescent="0.2">
      <c r="B11" s="26" t="s">
        <v>87</v>
      </c>
      <c r="C11" s="25" t="s">
        <v>86</v>
      </c>
      <c r="D11" s="25" t="s">
        <v>85</v>
      </c>
      <c r="E11" s="25" t="s">
        <v>84</v>
      </c>
      <c r="F11" s="25" t="s">
        <v>83</v>
      </c>
      <c r="G11" s="25" t="s">
        <v>82</v>
      </c>
      <c r="H11" s="24" t="s">
        <v>81</v>
      </c>
      <c r="I11" s="23" t="s">
        <v>81</v>
      </c>
      <c r="J11" s="23" t="s">
        <v>81</v>
      </c>
    </row>
    <row r="12" spans="2:10" s="19" customFormat="1" ht="14.25" hidden="1" x14ac:dyDescent="0.2">
      <c r="B12" s="22" t="s">
        <v>80</v>
      </c>
      <c r="C12" s="21" t="s">
        <v>22</v>
      </c>
      <c r="D12" s="21" t="s">
        <v>22</v>
      </c>
      <c r="E12" s="21" t="s">
        <v>22</v>
      </c>
      <c r="F12" s="21" t="s">
        <v>22</v>
      </c>
      <c r="G12" s="21" t="s">
        <v>22</v>
      </c>
      <c r="H12" s="20">
        <v>3336.2</v>
      </c>
      <c r="I12" s="20">
        <v>3336.2</v>
      </c>
      <c r="J12" s="20"/>
    </row>
    <row r="13" spans="2:10" s="19" customFormat="1" ht="24" x14ac:dyDescent="0.2">
      <c r="B13" s="22" t="s">
        <v>79</v>
      </c>
      <c r="C13" s="21" t="s">
        <v>20</v>
      </c>
      <c r="D13" s="21" t="s">
        <v>22</v>
      </c>
      <c r="E13" s="21" t="s">
        <v>22</v>
      </c>
      <c r="F13" s="21" t="s">
        <v>22</v>
      </c>
      <c r="G13" s="21" t="s">
        <v>22</v>
      </c>
      <c r="H13" s="20">
        <f>H14+H48+H56+H72+H79+H97+H68+H70</f>
        <v>4550.4000000000005</v>
      </c>
      <c r="I13" s="20">
        <v>3336.2</v>
      </c>
      <c r="J13" s="20"/>
    </row>
    <row r="14" spans="2:10" s="19" customFormat="1" ht="14.25" x14ac:dyDescent="0.2">
      <c r="B14" s="22" t="s">
        <v>78</v>
      </c>
      <c r="C14" s="21" t="s">
        <v>20</v>
      </c>
      <c r="D14" s="21" t="s">
        <v>36</v>
      </c>
      <c r="E14" s="21"/>
      <c r="F14" s="21" t="s">
        <v>22</v>
      </c>
      <c r="G14" s="21" t="s">
        <v>22</v>
      </c>
      <c r="H14" s="20">
        <f>H15+H20+H30</f>
        <v>1980.2</v>
      </c>
      <c r="I14" s="20">
        <v>1627.2</v>
      </c>
      <c r="J14" s="20"/>
    </row>
    <row r="15" spans="2:10" s="19" customFormat="1" ht="36" x14ac:dyDescent="0.2">
      <c r="B15" s="22" t="s">
        <v>77</v>
      </c>
      <c r="C15" s="21" t="s">
        <v>20</v>
      </c>
      <c r="D15" s="21" t="s">
        <v>36</v>
      </c>
      <c r="E15" s="21" t="s">
        <v>54</v>
      </c>
      <c r="F15" s="21" t="s">
        <v>22</v>
      </c>
      <c r="G15" s="21" t="s">
        <v>22</v>
      </c>
      <c r="H15" s="20">
        <f>H16</f>
        <v>521.4</v>
      </c>
      <c r="I15" s="20">
        <v>512.79999999999995</v>
      </c>
      <c r="J15" s="20"/>
    </row>
    <row r="16" spans="2:10" s="19" customFormat="1" ht="14.25" x14ac:dyDescent="0.2">
      <c r="B16" s="22" t="s">
        <v>25</v>
      </c>
      <c r="C16" s="21" t="s">
        <v>20</v>
      </c>
      <c r="D16" s="21" t="s">
        <v>36</v>
      </c>
      <c r="E16" s="21" t="s">
        <v>54</v>
      </c>
      <c r="F16" s="21" t="s">
        <v>24</v>
      </c>
      <c r="G16" s="21" t="s">
        <v>22</v>
      </c>
      <c r="H16" s="20">
        <f>H17</f>
        <v>521.4</v>
      </c>
      <c r="I16" s="20">
        <v>512.79999999999995</v>
      </c>
      <c r="J16" s="20"/>
    </row>
    <row r="17" spans="2:10" s="19" customFormat="1" ht="14.25" x14ac:dyDescent="0.2">
      <c r="B17" s="22" t="s">
        <v>76</v>
      </c>
      <c r="C17" s="21" t="s">
        <v>20</v>
      </c>
      <c r="D17" s="21" t="s">
        <v>36</v>
      </c>
      <c r="E17" s="21" t="s">
        <v>54</v>
      </c>
      <c r="F17" s="21" t="s">
        <v>75</v>
      </c>
      <c r="G17" s="21" t="s">
        <v>22</v>
      </c>
      <c r="H17" s="20">
        <f>H18+H19</f>
        <v>521.4</v>
      </c>
      <c r="I17" s="20">
        <v>512.79999999999995</v>
      </c>
      <c r="J17" s="20"/>
    </row>
    <row r="18" spans="2:10" s="15" customFormat="1" ht="24.75" x14ac:dyDescent="0.25">
      <c r="B18" s="18" t="s">
        <v>58</v>
      </c>
      <c r="C18" s="17" t="s">
        <v>20</v>
      </c>
      <c r="D18" s="17" t="s">
        <v>36</v>
      </c>
      <c r="E18" s="17" t="s">
        <v>54</v>
      </c>
      <c r="F18" s="17" t="s">
        <v>75</v>
      </c>
      <c r="G18" s="17" t="s">
        <v>57</v>
      </c>
      <c r="H18" s="16">
        <f>393.9-2+9.5</f>
        <v>401.4</v>
      </c>
      <c r="I18" s="16">
        <v>393.9</v>
      </c>
      <c r="J18" s="16"/>
    </row>
    <row r="19" spans="2:10" s="15" customFormat="1" ht="36.75" x14ac:dyDescent="0.25">
      <c r="B19" s="18" t="s">
        <v>56</v>
      </c>
      <c r="C19" s="17" t="s">
        <v>20</v>
      </c>
      <c r="D19" s="17" t="s">
        <v>36</v>
      </c>
      <c r="E19" s="17" t="s">
        <v>54</v>
      </c>
      <c r="F19" s="17" t="s">
        <v>75</v>
      </c>
      <c r="G19" s="17" t="s">
        <v>55</v>
      </c>
      <c r="H19" s="16">
        <f>118.9+1.1</f>
        <v>120</v>
      </c>
      <c r="I19" s="16">
        <v>118.9</v>
      </c>
      <c r="J19" s="16"/>
    </row>
    <row r="20" spans="2:10" s="19" customFormat="1" ht="48" x14ac:dyDescent="0.2">
      <c r="B20" s="22" t="s">
        <v>74</v>
      </c>
      <c r="C20" s="21" t="s">
        <v>20</v>
      </c>
      <c r="D20" s="21" t="s">
        <v>36</v>
      </c>
      <c r="E20" s="21" t="s">
        <v>18</v>
      </c>
      <c r="F20" s="21" t="s">
        <v>22</v>
      </c>
      <c r="G20" s="21" t="s">
        <v>22</v>
      </c>
      <c r="H20" s="20">
        <f>H21</f>
        <v>1245.1000000000001</v>
      </c>
      <c r="I20" s="20">
        <v>1104.4000000000001</v>
      </c>
      <c r="J20" s="20"/>
    </row>
    <row r="21" spans="2:10" s="19" customFormat="1" ht="14.25" x14ac:dyDescent="0.2">
      <c r="B21" s="22" t="s">
        <v>25</v>
      </c>
      <c r="C21" s="21" t="s">
        <v>20</v>
      </c>
      <c r="D21" s="21" t="s">
        <v>36</v>
      </c>
      <c r="E21" s="21" t="s">
        <v>18</v>
      </c>
      <c r="F21" s="21" t="s">
        <v>24</v>
      </c>
      <c r="G21" s="21" t="s">
        <v>22</v>
      </c>
      <c r="H21" s="20">
        <f>H22</f>
        <v>1245.1000000000001</v>
      </c>
      <c r="I21" s="20">
        <v>1104.4000000000001</v>
      </c>
      <c r="J21" s="20"/>
    </row>
    <row r="22" spans="2:10" s="19" customFormat="1" ht="14.25" x14ac:dyDescent="0.2">
      <c r="B22" s="22" t="s">
        <v>73</v>
      </c>
      <c r="C22" s="21" t="s">
        <v>20</v>
      </c>
      <c r="D22" s="21" t="s">
        <v>36</v>
      </c>
      <c r="E22" s="21" t="s">
        <v>18</v>
      </c>
      <c r="F22" s="21" t="s">
        <v>69</v>
      </c>
      <c r="G22" s="21" t="s">
        <v>22</v>
      </c>
      <c r="H22" s="20">
        <f>H23+H24+H25+H26+H27+H28+H29</f>
        <v>1245.1000000000001</v>
      </c>
      <c r="I22" s="20">
        <v>1104.4000000000001</v>
      </c>
      <c r="J22" s="20"/>
    </row>
    <row r="23" spans="2:10" s="15" customFormat="1" ht="24.75" x14ac:dyDescent="0.25">
      <c r="B23" s="18" t="s">
        <v>58</v>
      </c>
      <c r="C23" s="17" t="s">
        <v>20</v>
      </c>
      <c r="D23" s="17" t="s">
        <v>36</v>
      </c>
      <c r="E23" s="17" t="s">
        <v>18</v>
      </c>
      <c r="F23" s="17" t="s">
        <v>69</v>
      </c>
      <c r="G23" s="17" t="s">
        <v>57</v>
      </c>
      <c r="H23" s="16">
        <f>728.2-14+117.7-9.5-54.6+35.7-5.9</f>
        <v>797.60000000000014</v>
      </c>
      <c r="I23" s="16">
        <v>728.2</v>
      </c>
      <c r="J23" s="16"/>
    </row>
    <row r="24" spans="2:10" s="15" customFormat="1" ht="36.75" x14ac:dyDescent="0.25">
      <c r="B24" s="18" t="s">
        <v>56</v>
      </c>
      <c r="C24" s="17" t="s">
        <v>20</v>
      </c>
      <c r="D24" s="17" t="s">
        <v>36</v>
      </c>
      <c r="E24" s="17" t="s">
        <v>18</v>
      </c>
      <c r="F24" s="17" t="s">
        <v>69</v>
      </c>
      <c r="G24" s="17" t="s">
        <v>55</v>
      </c>
      <c r="H24" s="16">
        <f>220-6-4</f>
        <v>210</v>
      </c>
      <c r="I24" s="16">
        <v>220</v>
      </c>
      <c r="J24" s="16"/>
    </row>
    <row r="25" spans="2:10" s="15" customFormat="1" x14ac:dyDescent="0.25">
      <c r="B25" s="18" t="s">
        <v>21</v>
      </c>
      <c r="C25" s="17" t="s">
        <v>20</v>
      </c>
      <c r="D25" s="17" t="s">
        <v>36</v>
      </c>
      <c r="E25" s="17" t="s">
        <v>18</v>
      </c>
      <c r="F25" s="17" t="s">
        <v>69</v>
      </c>
      <c r="G25" s="17" t="s">
        <v>16</v>
      </c>
      <c r="H25" s="16">
        <f>51.5+33.8+10+10+20-0.3+1.7</f>
        <v>126.7</v>
      </c>
      <c r="I25" s="16">
        <v>51.5</v>
      </c>
      <c r="J25" s="16"/>
    </row>
    <row r="26" spans="2:10" s="15" customFormat="1" x14ac:dyDescent="0.25">
      <c r="B26" s="18" t="s">
        <v>49</v>
      </c>
      <c r="C26" s="17" t="s">
        <v>20</v>
      </c>
      <c r="D26" s="17" t="s">
        <v>36</v>
      </c>
      <c r="E26" s="17" t="s">
        <v>18</v>
      </c>
      <c r="F26" s="17" t="s">
        <v>69</v>
      </c>
      <c r="G26" s="17" t="s">
        <v>46</v>
      </c>
      <c r="H26" s="16">
        <f>102.7+6</f>
        <v>108.7</v>
      </c>
      <c r="I26" s="16">
        <v>102.7</v>
      </c>
      <c r="J26" s="16"/>
    </row>
    <row r="27" spans="2:10" s="15" customFormat="1" x14ac:dyDescent="0.25">
      <c r="B27" s="18" t="s">
        <v>72</v>
      </c>
      <c r="C27" s="17" t="s">
        <v>20</v>
      </c>
      <c r="D27" s="17" t="s">
        <v>36</v>
      </c>
      <c r="E27" s="17" t="s">
        <v>18</v>
      </c>
      <c r="F27" s="17" t="s">
        <v>69</v>
      </c>
      <c r="G27" s="17" t="s">
        <v>71</v>
      </c>
      <c r="H27" s="16">
        <v>1.5</v>
      </c>
      <c r="I27" s="16">
        <v>1.5</v>
      </c>
      <c r="J27" s="16"/>
    </row>
    <row r="28" spans="2:10" s="15" customFormat="1" x14ac:dyDescent="0.25">
      <c r="B28" s="18" t="s">
        <v>70</v>
      </c>
      <c r="C28" s="17" t="s">
        <v>20</v>
      </c>
      <c r="D28" s="17" t="s">
        <v>36</v>
      </c>
      <c r="E28" s="17" t="s">
        <v>18</v>
      </c>
      <c r="F28" s="17" t="s">
        <v>69</v>
      </c>
      <c r="G28" s="17" t="s">
        <v>68</v>
      </c>
      <c r="H28" s="16">
        <f>0.5-0.1+0.1</f>
        <v>0.5</v>
      </c>
      <c r="I28" s="16">
        <v>0.5</v>
      </c>
      <c r="J28" s="16"/>
    </row>
    <row r="29" spans="2:10" s="15" customFormat="1" x14ac:dyDescent="0.25">
      <c r="B29" s="18" t="s">
        <v>208</v>
      </c>
      <c r="C29" s="17" t="s">
        <v>20</v>
      </c>
      <c r="D29" s="17" t="s">
        <v>36</v>
      </c>
      <c r="E29" s="17" t="s">
        <v>18</v>
      </c>
      <c r="F29" s="17" t="s">
        <v>209</v>
      </c>
      <c r="G29" s="17" t="s">
        <v>68</v>
      </c>
      <c r="H29" s="16">
        <v>0.1</v>
      </c>
      <c r="I29" s="16"/>
      <c r="J29" s="16"/>
    </row>
    <row r="30" spans="2:10" s="19" customFormat="1" ht="14.25" x14ac:dyDescent="0.2">
      <c r="B30" s="22" t="s">
        <v>67</v>
      </c>
      <c r="C30" s="21" t="s">
        <v>20</v>
      </c>
      <c r="D30" s="21" t="s">
        <v>36</v>
      </c>
      <c r="E30" s="21" t="s">
        <v>63</v>
      </c>
      <c r="F30" s="21" t="s">
        <v>22</v>
      </c>
      <c r="G30" s="21" t="s">
        <v>22</v>
      </c>
      <c r="H30" s="20">
        <f>H31</f>
        <v>213.7</v>
      </c>
      <c r="I30" s="20">
        <v>10</v>
      </c>
      <c r="J30" s="20"/>
    </row>
    <row r="31" spans="2:10" s="19" customFormat="1" ht="14.25" x14ac:dyDescent="0.2">
      <c r="B31" s="22" t="s">
        <v>25</v>
      </c>
      <c r="C31" s="21" t="s">
        <v>20</v>
      </c>
      <c r="D31" s="21" t="s">
        <v>36</v>
      </c>
      <c r="E31" s="21" t="s">
        <v>63</v>
      </c>
      <c r="F31" s="21" t="s">
        <v>24</v>
      </c>
      <c r="G31" s="21" t="s">
        <v>22</v>
      </c>
      <c r="H31" s="20">
        <f>H32+H34+H36+H42+H46+H39+H44</f>
        <v>213.7</v>
      </c>
      <c r="I31" s="20">
        <v>10</v>
      </c>
      <c r="J31" s="20"/>
    </row>
    <row r="32" spans="2:10" s="19" customFormat="1" ht="14.25" x14ac:dyDescent="0.2">
      <c r="B32" s="22" t="s">
        <v>66</v>
      </c>
      <c r="C32" s="21" t="s">
        <v>20</v>
      </c>
      <c r="D32" s="21" t="s">
        <v>36</v>
      </c>
      <c r="E32" s="21" t="s">
        <v>63</v>
      </c>
      <c r="F32" s="21" t="s">
        <v>65</v>
      </c>
      <c r="G32" s="21" t="s">
        <v>22</v>
      </c>
      <c r="H32" s="20">
        <v>2</v>
      </c>
      <c r="I32" s="20">
        <v>2</v>
      </c>
      <c r="J32" s="20"/>
    </row>
    <row r="33" spans="2:10" s="15" customFormat="1" x14ac:dyDescent="0.25">
      <c r="B33" s="18" t="s">
        <v>21</v>
      </c>
      <c r="C33" s="17" t="s">
        <v>20</v>
      </c>
      <c r="D33" s="17" t="s">
        <v>36</v>
      </c>
      <c r="E33" s="17" t="s">
        <v>63</v>
      </c>
      <c r="F33" s="17" t="s">
        <v>65</v>
      </c>
      <c r="G33" s="17" t="s">
        <v>16</v>
      </c>
      <c r="H33" s="16">
        <v>2</v>
      </c>
      <c r="I33" s="16">
        <v>2</v>
      </c>
      <c r="J33" s="16"/>
    </row>
    <row r="34" spans="2:10" s="19" customFormat="1" ht="24" x14ac:dyDescent="0.2">
      <c r="B34" s="22" t="s">
        <v>64</v>
      </c>
      <c r="C34" s="21" t="s">
        <v>20</v>
      </c>
      <c r="D34" s="21" t="s">
        <v>36</v>
      </c>
      <c r="E34" s="21" t="s">
        <v>63</v>
      </c>
      <c r="F34" s="21" t="s">
        <v>62</v>
      </c>
      <c r="G34" s="21" t="s">
        <v>22</v>
      </c>
      <c r="H34" s="20">
        <v>8</v>
      </c>
      <c r="I34" s="20">
        <v>8</v>
      </c>
      <c r="J34" s="20"/>
    </row>
    <row r="35" spans="2:10" s="15" customFormat="1" x14ac:dyDescent="0.25">
      <c r="B35" s="18" t="s">
        <v>21</v>
      </c>
      <c r="C35" s="17" t="s">
        <v>20</v>
      </c>
      <c r="D35" s="17" t="s">
        <v>36</v>
      </c>
      <c r="E35" s="17" t="s">
        <v>63</v>
      </c>
      <c r="F35" s="17" t="s">
        <v>62</v>
      </c>
      <c r="G35" s="17" t="s">
        <v>16</v>
      </c>
      <c r="H35" s="16">
        <v>8</v>
      </c>
      <c r="I35" s="16">
        <v>8</v>
      </c>
      <c r="J35" s="16"/>
    </row>
    <row r="36" spans="2:10" s="15" customFormat="1" x14ac:dyDescent="0.25">
      <c r="B36" s="22" t="s">
        <v>210</v>
      </c>
      <c r="C36" s="21" t="s">
        <v>20</v>
      </c>
      <c r="D36" s="21" t="s">
        <v>36</v>
      </c>
      <c r="E36" s="21" t="s">
        <v>63</v>
      </c>
      <c r="F36" s="21" t="s">
        <v>211</v>
      </c>
      <c r="G36" s="21"/>
      <c r="H36" s="20">
        <f>H37+H38</f>
        <v>69</v>
      </c>
      <c r="I36" s="16"/>
      <c r="J36" s="16"/>
    </row>
    <row r="37" spans="2:10" s="15" customFormat="1" ht="24.75" x14ac:dyDescent="0.25">
      <c r="B37" s="18" t="s">
        <v>58</v>
      </c>
      <c r="C37" s="17" t="s">
        <v>20</v>
      </c>
      <c r="D37" s="17" t="s">
        <v>36</v>
      </c>
      <c r="E37" s="17" t="s">
        <v>63</v>
      </c>
      <c r="F37" s="17" t="s">
        <v>211</v>
      </c>
      <c r="G37" s="17" t="s">
        <v>57</v>
      </c>
      <c r="H37" s="16">
        <v>53</v>
      </c>
      <c r="I37" s="16"/>
      <c r="J37" s="16"/>
    </row>
    <row r="38" spans="2:10" s="15" customFormat="1" ht="36.75" x14ac:dyDescent="0.25">
      <c r="B38" s="18" t="s">
        <v>56</v>
      </c>
      <c r="C38" s="17" t="s">
        <v>20</v>
      </c>
      <c r="D38" s="17" t="s">
        <v>36</v>
      </c>
      <c r="E38" s="17" t="s">
        <v>63</v>
      </c>
      <c r="F38" s="17" t="s">
        <v>211</v>
      </c>
      <c r="G38" s="17" t="s">
        <v>55</v>
      </c>
      <c r="H38" s="16">
        <v>16</v>
      </c>
      <c r="I38" s="16"/>
      <c r="J38" s="16"/>
    </row>
    <row r="39" spans="2:10" s="15" customFormat="1" x14ac:dyDescent="0.25">
      <c r="B39" s="22" t="s">
        <v>67</v>
      </c>
      <c r="C39" s="21" t="s">
        <v>20</v>
      </c>
      <c r="D39" s="21" t="s">
        <v>36</v>
      </c>
      <c r="E39" s="21" t="s">
        <v>63</v>
      </c>
      <c r="F39" s="21" t="s">
        <v>206</v>
      </c>
      <c r="G39" s="21"/>
      <c r="H39" s="20">
        <f>H40+H41</f>
        <v>32</v>
      </c>
      <c r="I39" s="16"/>
      <c r="J39" s="16"/>
    </row>
    <row r="40" spans="2:10" s="15" customFormat="1" ht="24.75" x14ac:dyDescent="0.25">
      <c r="B40" s="18" t="s">
        <v>58</v>
      </c>
      <c r="C40" s="17" t="s">
        <v>20</v>
      </c>
      <c r="D40" s="17" t="s">
        <v>36</v>
      </c>
      <c r="E40" s="17" t="s">
        <v>63</v>
      </c>
      <c r="F40" s="17" t="s">
        <v>206</v>
      </c>
      <c r="G40" s="17" t="s">
        <v>57</v>
      </c>
      <c r="H40" s="16">
        <v>24.6</v>
      </c>
      <c r="I40" s="16"/>
      <c r="J40" s="16"/>
    </row>
    <row r="41" spans="2:10" s="15" customFormat="1" ht="36.75" x14ac:dyDescent="0.25">
      <c r="B41" s="18" t="s">
        <v>56</v>
      </c>
      <c r="C41" s="17" t="s">
        <v>20</v>
      </c>
      <c r="D41" s="17" t="s">
        <v>36</v>
      </c>
      <c r="E41" s="17" t="s">
        <v>63</v>
      </c>
      <c r="F41" s="17" t="s">
        <v>206</v>
      </c>
      <c r="G41" s="17" t="s">
        <v>55</v>
      </c>
      <c r="H41" s="16">
        <v>7.4</v>
      </c>
      <c r="I41" s="16"/>
      <c r="J41" s="16"/>
    </row>
    <row r="42" spans="2:10" s="15" customFormat="1" x14ac:dyDescent="0.25">
      <c r="B42" s="22" t="s">
        <v>67</v>
      </c>
      <c r="C42" s="21" t="s">
        <v>20</v>
      </c>
      <c r="D42" s="21" t="s">
        <v>36</v>
      </c>
      <c r="E42" s="21" t="s">
        <v>63</v>
      </c>
      <c r="F42" s="21" t="s">
        <v>206</v>
      </c>
      <c r="G42" s="21"/>
      <c r="H42" s="20">
        <f>H43</f>
        <v>33</v>
      </c>
      <c r="I42" s="16"/>
      <c r="J42" s="16"/>
    </row>
    <row r="43" spans="2:10" s="15" customFormat="1" x14ac:dyDescent="0.25">
      <c r="B43" s="18" t="s">
        <v>21</v>
      </c>
      <c r="C43" s="17" t="s">
        <v>20</v>
      </c>
      <c r="D43" s="17" t="s">
        <v>36</v>
      </c>
      <c r="E43" s="17" t="s">
        <v>63</v>
      </c>
      <c r="F43" s="17" t="s">
        <v>206</v>
      </c>
      <c r="G43" s="17" t="s">
        <v>16</v>
      </c>
      <c r="H43" s="16">
        <f>5+23+5</f>
        <v>33</v>
      </c>
      <c r="I43" s="16"/>
      <c r="J43" s="16"/>
    </row>
    <row r="44" spans="2:10" s="15" customFormat="1" x14ac:dyDescent="0.25">
      <c r="B44" s="22" t="s">
        <v>67</v>
      </c>
      <c r="C44" s="21" t="s">
        <v>20</v>
      </c>
      <c r="D44" s="21" t="s">
        <v>36</v>
      </c>
      <c r="E44" s="21" t="s">
        <v>63</v>
      </c>
      <c r="F44" s="21" t="s">
        <v>206</v>
      </c>
      <c r="G44" s="21"/>
      <c r="H44" s="20">
        <f>H45</f>
        <v>40</v>
      </c>
      <c r="I44" s="16"/>
      <c r="J44" s="16"/>
    </row>
    <row r="45" spans="2:10" s="15" customFormat="1" x14ac:dyDescent="0.25">
      <c r="B45" s="18" t="s">
        <v>225</v>
      </c>
      <c r="C45" s="17" t="s">
        <v>20</v>
      </c>
      <c r="D45" s="17" t="s">
        <v>36</v>
      </c>
      <c r="E45" s="17" t="s">
        <v>63</v>
      </c>
      <c r="F45" s="17" t="s">
        <v>206</v>
      </c>
      <c r="G45" s="17" t="s">
        <v>224</v>
      </c>
      <c r="H45" s="16">
        <v>40</v>
      </c>
      <c r="I45" s="16"/>
      <c r="J45" s="16"/>
    </row>
    <row r="46" spans="2:10" s="15" customFormat="1" ht="24.75" x14ac:dyDescent="0.25">
      <c r="B46" s="22" t="s">
        <v>221</v>
      </c>
      <c r="C46" s="21" t="s">
        <v>20</v>
      </c>
      <c r="D46" s="21" t="s">
        <v>36</v>
      </c>
      <c r="E46" s="21" t="s">
        <v>63</v>
      </c>
      <c r="F46" s="21" t="s">
        <v>220</v>
      </c>
      <c r="G46" s="21"/>
      <c r="H46" s="20">
        <f>H47</f>
        <v>29.700000000000003</v>
      </c>
      <c r="I46" s="16"/>
      <c r="J46" s="16"/>
    </row>
    <row r="47" spans="2:10" s="15" customFormat="1" x14ac:dyDescent="0.25">
      <c r="B47" s="18" t="s">
        <v>21</v>
      </c>
      <c r="C47" s="17" t="s">
        <v>20</v>
      </c>
      <c r="D47" s="17" t="s">
        <v>36</v>
      </c>
      <c r="E47" s="17" t="s">
        <v>63</v>
      </c>
      <c r="F47" s="17" t="s">
        <v>220</v>
      </c>
      <c r="G47" s="17" t="s">
        <v>16</v>
      </c>
      <c r="H47" s="16">
        <f>2+21.8+5.9</f>
        <v>29.700000000000003</v>
      </c>
      <c r="I47" s="16"/>
      <c r="J47" s="16"/>
    </row>
    <row r="48" spans="2:10" s="19" customFormat="1" ht="14.25" x14ac:dyDescent="0.2">
      <c r="B48" s="22" t="s">
        <v>61</v>
      </c>
      <c r="C48" s="21" t="s">
        <v>20</v>
      </c>
      <c r="D48" s="21" t="s">
        <v>54</v>
      </c>
      <c r="E48" s="21"/>
      <c r="F48" s="21" t="s">
        <v>22</v>
      </c>
      <c r="G48" s="21" t="s">
        <v>22</v>
      </c>
      <c r="H48" s="20">
        <f>H49</f>
        <v>102.3</v>
      </c>
      <c r="I48" s="20">
        <v>102.3</v>
      </c>
      <c r="J48" s="20"/>
    </row>
    <row r="49" spans="2:10" s="19" customFormat="1" ht="14.25" x14ac:dyDescent="0.2">
      <c r="B49" s="22" t="s">
        <v>60</v>
      </c>
      <c r="C49" s="21" t="s">
        <v>20</v>
      </c>
      <c r="D49" s="21" t="s">
        <v>54</v>
      </c>
      <c r="E49" s="21" t="s">
        <v>29</v>
      </c>
      <c r="F49" s="21" t="s">
        <v>22</v>
      </c>
      <c r="G49" s="21" t="s">
        <v>22</v>
      </c>
      <c r="H49" s="20">
        <f>H50</f>
        <v>102.3</v>
      </c>
      <c r="I49" s="20">
        <v>102.3</v>
      </c>
      <c r="J49" s="20"/>
    </row>
    <row r="50" spans="2:10" s="19" customFormat="1" ht="14.25" x14ac:dyDescent="0.2">
      <c r="B50" s="22" t="s">
        <v>25</v>
      </c>
      <c r="C50" s="21" t="s">
        <v>20</v>
      </c>
      <c r="D50" s="21" t="s">
        <v>54</v>
      </c>
      <c r="E50" s="21" t="s">
        <v>29</v>
      </c>
      <c r="F50" s="21" t="s">
        <v>24</v>
      </c>
      <c r="G50" s="21" t="s">
        <v>22</v>
      </c>
      <c r="H50" s="20">
        <f>H51</f>
        <v>102.3</v>
      </c>
      <c r="I50" s="20">
        <v>102.3</v>
      </c>
      <c r="J50" s="20"/>
    </row>
    <row r="51" spans="2:10" s="19" customFormat="1" ht="24" x14ac:dyDescent="0.2">
      <c r="B51" s="22" t="s">
        <v>59</v>
      </c>
      <c r="C51" s="21" t="s">
        <v>20</v>
      </c>
      <c r="D51" s="21" t="s">
        <v>54</v>
      </c>
      <c r="E51" s="21" t="s">
        <v>29</v>
      </c>
      <c r="F51" s="21" t="s">
        <v>53</v>
      </c>
      <c r="G51" s="21" t="s">
        <v>22</v>
      </c>
      <c r="H51" s="20">
        <f>H52+H53+H55+H54</f>
        <v>102.3</v>
      </c>
      <c r="I51" s="20">
        <v>102.3</v>
      </c>
      <c r="J51" s="20"/>
    </row>
    <row r="52" spans="2:10" s="15" customFormat="1" ht="24.75" x14ac:dyDescent="0.25">
      <c r="B52" s="18" t="s">
        <v>58</v>
      </c>
      <c r="C52" s="17" t="s">
        <v>20</v>
      </c>
      <c r="D52" s="17" t="s">
        <v>54</v>
      </c>
      <c r="E52" s="17" t="s">
        <v>29</v>
      </c>
      <c r="F52" s="17" t="s">
        <v>53</v>
      </c>
      <c r="G52" s="17" t="s">
        <v>57</v>
      </c>
      <c r="H52" s="16">
        <f>76-3.4</f>
        <v>72.599999999999994</v>
      </c>
      <c r="I52" s="16">
        <v>76</v>
      </c>
      <c r="J52" s="16"/>
    </row>
    <row r="53" spans="2:10" s="15" customFormat="1" ht="36.75" x14ac:dyDescent="0.25">
      <c r="B53" s="18" t="s">
        <v>56</v>
      </c>
      <c r="C53" s="17" t="s">
        <v>20</v>
      </c>
      <c r="D53" s="17" t="s">
        <v>54</v>
      </c>
      <c r="E53" s="17" t="s">
        <v>29</v>
      </c>
      <c r="F53" s="17" t="s">
        <v>53</v>
      </c>
      <c r="G53" s="17" t="s">
        <v>55</v>
      </c>
      <c r="H53" s="16">
        <f>23-1</f>
        <v>22</v>
      </c>
      <c r="I53" s="16">
        <v>23</v>
      </c>
      <c r="J53" s="16"/>
    </row>
    <row r="54" spans="2:10" s="15" customFormat="1" x14ac:dyDescent="0.25">
      <c r="B54" s="18" t="s">
        <v>192</v>
      </c>
      <c r="C54" s="17" t="s">
        <v>20</v>
      </c>
      <c r="D54" s="17" t="s">
        <v>54</v>
      </c>
      <c r="E54" s="17" t="s">
        <v>29</v>
      </c>
      <c r="F54" s="17" t="s">
        <v>53</v>
      </c>
      <c r="G54" s="17" t="s">
        <v>191</v>
      </c>
      <c r="H54" s="16">
        <f>2.4-2.4</f>
        <v>0</v>
      </c>
      <c r="I54" s="16"/>
      <c r="J54" s="16"/>
    </row>
    <row r="55" spans="2:10" s="15" customFormat="1" x14ac:dyDescent="0.25">
      <c r="B55" s="18" t="s">
        <v>21</v>
      </c>
      <c r="C55" s="17" t="s">
        <v>20</v>
      </c>
      <c r="D55" s="17" t="s">
        <v>54</v>
      </c>
      <c r="E55" s="17" t="s">
        <v>29</v>
      </c>
      <c r="F55" s="17" t="s">
        <v>53</v>
      </c>
      <c r="G55" s="17" t="s">
        <v>16</v>
      </c>
      <c r="H55" s="16">
        <f>3.3-2.4+6.8</f>
        <v>7.6999999999999993</v>
      </c>
      <c r="I55" s="16">
        <v>3.3</v>
      </c>
      <c r="J55" s="16"/>
    </row>
    <row r="56" spans="2:10" s="19" customFormat="1" ht="24" x14ac:dyDescent="0.2">
      <c r="B56" s="22" t="s">
        <v>52</v>
      </c>
      <c r="C56" s="21" t="s">
        <v>20</v>
      </c>
      <c r="D56" s="21" t="s">
        <v>29</v>
      </c>
      <c r="E56" s="21"/>
      <c r="F56" s="21" t="s">
        <v>22</v>
      </c>
      <c r="G56" s="21" t="s">
        <v>22</v>
      </c>
      <c r="H56" s="20">
        <f>H57</f>
        <v>323.79999999999995</v>
      </c>
      <c r="I56" s="20">
        <v>83</v>
      </c>
      <c r="J56" s="20"/>
    </row>
    <row r="57" spans="2:10" s="19" customFormat="1" ht="14.25" x14ac:dyDescent="0.2">
      <c r="B57" s="22" t="s">
        <v>51</v>
      </c>
      <c r="C57" s="21" t="s">
        <v>20</v>
      </c>
      <c r="D57" s="21" t="s">
        <v>29</v>
      </c>
      <c r="E57" s="21" t="s">
        <v>48</v>
      </c>
      <c r="F57" s="21" t="s">
        <v>22</v>
      </c>
      <c r="G57" s="21" t="s">
        <v>22</v>
      </c>
      <c r="H57" s="20">
        <f>H58</f>
        <v>323.79999999999995</v>
      </c>
      <c r="I57" s="20">
        <v>83</v>
      </c>
      <c r="J57" s="20"/>
    </row>
    <row r="58" spans="2:10" s="19" customFormat="1" ht="14.25" x14ac:dyDescent="0.2">
      <c r="B58" s="22" t="s">
        <v>25</v>
      </c>
      <c r="C58" s="21" t="s">
        <v>20</v>
      </c>
      <c r="D58" s="21" t="s">
        <v>29</v>
      </c>
      <c r="E58" s="21" t="s">
        <v>48</v>
      </c>
      <c r="F58" s="21" t="s">
        <v>24</v>
      </c>
      <c r="G58" s="21" t="s">
        <v>22</v>
      </c>
      <c r="H58" s="20">
        <f>H59+H62+H64+H66</f>
        <v>323.79999999999995</v>
      </c>
      <c r="I58" s="20">
        <v>83</v>
      </c>
      <c r="J58" s="20"/>
    </row>
    <row r="59" spans="2:10" s="19" customFormat="1" ht="24" x14ac:dyDescent="0.2">
      <c r="B59" s="22" t="s">
        <v>50</v>
      </c>
      <c r="C59" s="21" t="s">
        <v>20</v>
      </c>
      <c r="D59" s="21" t="s">
        <v>29</v>
      </c>
      <c r="E59" s="21" t="s">
        <v>48</v>
      </c>
      <c r="F59" s="21" t="s">
        <v>47</v>
      </c>
      <c r="G59" s="21" t="s">
        <v>22</v>
      </c>
      <c r="H59" s="20">
        <f>H60+H61</f>
        <v>83</v>
      </c>
      <c r="I59" s="20">
        <v>83</v>
      </c>
      <c r="J59" s="20"/>
    </row>
    <row r="60" spans="2:10" s="15" customFormat="1" x14ac:dyDescent="0.25">
      <c r="B60" s="18" t="s">
        <v>21</v>
      </c>
      <c r="C60" s="17" t="s">
        <v>20</v>
      </c>
      <c r="D60" s="17" t="s">
        <v>29</v>
      </c>
      <c r="E60" s="17" t="s">
        <v>48</v>
      </c>
      <c r="F60" s="17" t="s">
        <v>47</v>
      </c>
      <c r="G60" s="17" t="s">
        <v>16</v>
      </c>
      <c r="H60" s="16">
        <f>58-2.5</f>
        <v>55.5</v>
      </c>
      <c r="I60" s="16">
        <v>58</v>
      </c>
      <c r="J60" s="16"/>
    </row>
    <row r="61" spans="2:10" s="15" customFormat="1" x14ac:dyDescent="0.25">
      <c r="B61" s="18" t="s">
        <v>49</v>
      </c>
      <c r="C61" s="17" t="s">
        <v>20</v>
      </c>
      <c r="D61" s="17" t="s">
        <v>29</v>
      </c>
      <c r="E61" s="17" t="s">
        <v>48</v>
      </c>
      <c r="F61" s="17" t="s">
        <v>47</v>
      </c>
      <c r="G61" s="17" t="s">
        <v>46</v>
      </c>
      <c r="H61" s="16">
        <f>25+2.5</f>
        <v>27.5</v>
      </c>
      <c r="I61" s="16">
        <v>25</v>
      </c>
      <c r="J61" s="16"/>
    </row>
    <row r="62" spans="2:10" s="15" customFormat="1" x14ac:dyDescent="0.25">
      <c r="B62" s="22" t="s">
        <v>194</v>
      </c>
      <c r="C62" s="21" t="s">
        <v>20</v>
      </c>
      <c r="D62" s="21" t="s">
        <v>29</v>
      </c>
      <c r="E62" s="21" t="s">
        <v>48</v>
      </c>
      <c r="F62" s="21" t="s">
        <v>193</v>
      </c>
      <c r="G62" s="21"/>
      <c r="H62" s="20">
        <f>H63</f>
        <v>55.2</v>
      </c>
      <c r="I62" s="16"/>
      <c r="J62" s="16"/>
    </row>
    <row r="63" spans="2:10" s="15" customFormat="1" x14ac:dyDescent="0.25">
      <c r="B63" s="18" t="s">
        <v>21</v>
      </c>
      <c r="C63" s="17" t="s">
        <v>20</v>
      </c>
      <c r="D63" s="17" t="s">
        <v>29</v>
      </c>
      <c r="E63" s="17" t="s">
        <v>48</v>
      </c>
      <c r="F63" s="17" t="s">
        <v>193</v>
      </c>
      <c r="G63" s="17" t="s">
        <v>16</v>
      </c>
      <c r="H63" s="16">
        <f>25.2+30</f>
        <v>55.2</v>
      </c>
      <c r="I63" s="16"/>
      <c r="J63" s="16"/>
    </row>
    <row r="64" spans="2:10" s="15" customFormat="1" x14ac:dyDescent="0.25">
      <c r="B64" s="22" t="s">
        <v>202</v>
      </c>
      <c r="C64" s="21" t="s">
        <v>20</v>
      </c>
      <c r="D64" s="21" t="s">
        <v>29</v>
      </c>
      <c r="E64" s="21" t="s">
        <v>48</v>
      </c>
      <c r="F64" s="21" t="s">
        <v>203</v>
      </c>
      <c r="G64" s="21"/>
      <c r="H64" s="20">
        <f>H65</f>
        <v>165.6</v>
      </c>
      <c r="I64" s="16"/>
      <c r="J64" s="16"/>
    </row>
    <row r="65" spans="2:10" s="15" customFormat="1" x14ac:dyDescent="0.25">
      <c r="B65" s="18" t="s">
        <v>21</v>
      </c>
      <c r="C65" s="17" t="s">
        <v>20</v>
      </c>
      <c r="D65" s="17" t="s">
        <v>29</v>
      </c>
      <c r="E65" s="17" t="s">
        <v>48</v>
      </c>
      <c r="F65" s="17" t="s">
        <v>203</v>
      </c>
      <c r="G65" s="17" t="s">
        <v>16</v>
      </c>
      <c r="H65" s="16">
        <f>75.6+90</f>
        <v>165.6</v>
      </c>
      <c r="I65" s="16"/>
      <c r="J65" s="16"/>
    </row>
    <row r="66" spans="2:10" s="15" customFormat="1" x14ac:dyDescent="0.25">
      <c r="B66" s="22" t="s">
        <v>207</v>
      </c>
      <c r="C66" s="21" t="s">
        <v>20</v>
      </c>
      <c r="D66" s="21" t="s">
        <v>29</v>
      </c>
      <c r="E66" s="21" t="s">
        <v>48</v>
      </c>
      <c r="F66" s="21" t="s">
        <v>206</v>
      </c>
      <c r="G66" s="21"/>
      <c r="H66" s="20">
        <f>H67</f>
        <v>20</v>
      </c>
      <c r="I66" s="16"/>
      <c r="J66" s="16"/>
    </row>
    <row r="67" spans="2:10" s="15" customFormat="1" x14ac:dyDescent="0.25">
      <c r="B67" s="18" t="s">
        <v>21</v>
      </c>
      <c r="C67" s="17" t="s">
        <v>20</v>
      </c>
      <c r="D67" s="17" t="s">
        <v>29</v>
      </c>
      <c r="E67" s="17" t="s">
        <v>48</v>
      </c>
      <c r="F67" s="17" t="s">
        <v>206</v>
      </c>
      <c r="G67" s="17" t="s">
        <v>16</v>
      </c>
      <c r="H67" s="16">
        <v>20</v>
      </c>
      <c r="I67" s="16"/>
      <c r="J67" s="16"/>
    </row>
    <row r="68" spans="2:10" s="15" customFormat="1" x14ac:dyDescent="0.25">
      <c r="B68" s="22" t="s">
        <v>200</v>
      </c>
      <c r="C68" s="21" t="s">
        <v>20</v>
      </c>
      <c r="D68" s="21" t="s">
        <v>18</v>
      </c>
      <c r="E68" s="21" t="s">
        <v>30</v>
      </c>
      <c r="F68" s="21" t="s">
        <v>201</v>
      </c>
      <c r="G68" s="17"/>
      <c r="H68" s="20">
        <v>1</v>
      </c>
      <c r="I68" s="16"/>
      <c r="J68" s="16"/>
    </row>
    <row r="69" spans="2:10" s="15" customFormat="1" x14ac:dyDescent="0.25">
      <c r="B69" s="18" t="s">
        <v>21</v>
      </c>
      <c r="C69" s="17" t="s">
        <v>20</v>
      </c>
      <c r="D69" s="17" t="s">
        <v>18</v>
      </c>
      <c r="E69" s="17" t="s">
        <v>30</v>
      </c>
      <c r="F69" s="17" t="s">
        <v>201</v>
      </c>
      <c r="G69" s="17" t="s">
        <v>16</v>
      </c>
      <c r="H69" s="16">
        <v>1</v>
      </c>
      <c r="I69" s="16"/>
      <c r="J69" s="16"/>
    </row>
    <row r="70" spans="2:10" s="15" customFormat="1" x14ac:dyDescent="0.25">
      <c r="B70" s="22" t="s">
        <v>205</v>
      </c>
      <c r="C70" s="21" t="s">
        <v>20</v>
      </c>
      <c r="D70" s="21" t="s">
        <v>18</v>
      </c>
      <c r="E70" s="21" t="s">
        <v>30</v>
      </c>
      <c r="F70" s="21" t="s">
        <v>204</v>
      </c>
      <c r="G70" s="21"/>
      <c r="H70" s="20">
        <f>H71</f>
        <v>39.6</v>
      </c>
      <c r="I70" s="16"/>
      <c r="J70" s="16"/>
    </row>
    <row r="71" spans="2:10" s="15" customFormat="1" x14ac:dyDescent="0.25">
      <c r="B71" s="18" t="s">
        <v>21</v>
      </c>
      <c r="C71" s="17" t="s">
        <v>20</v>
      </c>
      <c r="D71" s="17" t="s">
        <v>18</v>
      </c>
      <c r="E71" s="17" t="s">
        <v>30</v>
      </c>
      <c r="F71" s="17" t="s">
        <v>204</v>
      </c>
      <c r="G71" s="17" t="s">
        <v>16</v>
      </c>
      <c r="H71" s="16">
        <v>39.6</v>
      </c>
      <c r="I71" s="16"/>
      <c r="J71" s="16"/>
    </row>
    <row r="72" spans="2:10" s="19" customFormat="1" ht="14.25" x14ac:dyDescent="0.2">
      <c r="B72" s="22" t="s">
        <v>45</v>
      </c>
      <c r="C72" s="21" t="s">
        <v>20</v>
      </c>
      <c r="D72" s="21" t="s">
        <v>18</v>
      </c>
      <c r="E72" s="21"/>
      <c r="F72" s="21" t="s">
        <v>22</v>
      </c>
      <c r="G72" s="21" t="s">
        <v>22</v>
      </c>
      <c r="H72" s="20">
        <f>H73</f>
        <v>1909.2</v>
      </c>
      <c r="I72" s="20">
        <v>1373.7</v>
      </c>
      <c r="J72" s="20"/>
    </row>
    <row r="73" spans="2:10" s="19" customFormat="1" ht="14.25" x14ac:dyDescent="0.2">
      <c r="B73" s="22" t="s">
        <v>44</v>
      </c>
      <c r="C73" s="21" t="s">
        <v>20</v>
      </c>
      <c r="D73" s="21" t="s">
        <v>18</v>
      </c>
      <c r="E73" s="21" t="s">
        <v>41</v>
      </c>
      <c r="F73" s="21" t="s">
        <v>22</v>
      </c>
      <c r="G73" s="21" t="s">
        <v>22</v>
      </c>
      <c r="H73" s="20">
        <f>H74</f>
        <v>1909.2</v>
      </c>
      <c r="I73" s="20">
        <v>1373.7</v>
      </c>
      <c r="J73" s="20"/>
    </row>
    <row r="74" spans="2:10" s="19" customFormat="1" ht="14.25" x14ac:dyDescent="0.2">
      <c r="B74" s="22" t="s">
        <v>25</v>
      </c>
      <c r="C74" s="21" t="s">
        <v>20</v>
      </c>
      <c r="D74" s="21" t="s">
        <v>18</v>
      </c>
      <c r="E74" s="21" t="s">
        <v>41</v>
      </c>
      <c r="F74" s="21" t="s">
        <v>24</v>
      </c>
      <c r="G74" s="21" t="s">
        <v>22</v>
      </c>
      <c r="H74" s="20">
        <f>H75+H77</f>
        <v>1909.2</v>
      </c>
      <c r="I74" s="20">
        <v>1373.7</v>
      </c>
      <c r="J74" s="20"/>
    </row>
    <row r="75" spans="2:10" s="19" customFormat="1" ht="36" x14ac:dyDescent="0.2">
      <c r="B75" s="22" t="s">
        <v>43</v>
      </c>
      <c r="C75" s="21" t="s">
        <v>20</v>
      </c>
      <c r="D75" s="21" t="s">
        <v>18</v>
      </c>
      <c r="E75" s="21" t="s">
        <v>41</v>
      </c>
      <c r="F75" s="21" t="s">
        <v>42</v>
      </c>
      <c r="G75" s="21" t="s">
        <v>22</v>
      </c>
      <c r="H75" s="20">
        <f>H76</f>
        <v>1418.7</v>
      </c>
      <c r="I75" s="20">
        <v>968.7</v>
      </c>
      <c r="J75" s="20"/>
    </row>
    <row r="76" spans="2:10" s="15" customFormat="1" x14ac:dyDescent="0.25">
      <c r="B76" s="18" t="s">
        <v>21</v>
      </c>
      <c r="C76" s="17" t="s">
        <v>20</v>
      </c>
      <c r="D76" s="17" t="s">
        <v>18</v>
      </c>
      <c r="E76" s="17" t="s">
        <v>41</v>
      </c>
      <c r="F76" s="17" t="s">
        <v>42</v>
      </c>
      <c r="G76" s="17" t="s">
        <v>16</v>
      </c>
      <c r="H76" s="16">
        <f>968.7+200+150+100</f>
        <v>1418.7</v>
      </c>
      <c r="I76" s="16">
        <v>968.7</v>
      </c>
      <c r="J76" s="16"/>
    </row>
    <row r="77" spans="2:10" s="19" customFormat="1" ht="14.25" x14ac:dyDescent="0.2">
      <c r="B77" s="22" t="s">
        <v>1</v>
      </c>
      <c r="C77" s="21" t="s">
        <v>20</v>
      </c>
      <c r="D77" s="21" t="s">
        <v>18</v>
      </c>
      <c r="E77" s="21" t="s">
        <v>41</v>
      </c>
      <c r="F77" s="21" t="s">
        <v>40</v>
      </c>
      <c r="G77" s="21" t="s">
        <v>22</v>
      </c>
      <c r="H77" s="20">
        <f>H78</f>
        <v>490.5</v>
      </c>
      <c r="I77" s="20">
        <v>405</v>
      </c>
      <c r="J77" s="20"/>
    </row>
    <row r="78" spans="2:10" s="15" customFormat="1" x14ac:dyDescent="0.25">
      <c r="B78" s="18" t="s">
        <v>21</v>
      </c>
      <c r="C78" s="17" t="s">
        <v>20</v>
      </c>
      <c r="D78" s="17" t="s">
        <v>18</v>
      </c>
      <c r="E78" s="17" t="s">
        <v>41</v>
      </c>
      <c r="F78" s="17" t="s">
        <v>40</v>
      </c>
      <c r="G78" s="17" t="s">
        <v>16</v>
      </c>
      <c r="H78" s="16">
        <f>405+85.5</f>
        <v>490.5</v>
      </c>
      <c r="I78" s="16">
        <v>405</v>
      </c>
      <c r="J78" s="16"/>
    </row>
    <row r="79" spans="2:10" s="19" customFormat="1" ht="14.25" x14ac:dyDescent="0.2">
      <c r="B79" s="22" t="s">
        <v>39</v>
      </c>
      <c r="C79" s="21" t="s">
        <v>20</v>
      </c>
      <c r="D79" s="21" t="s">
        <v>30</v>
      </c>
      <c r="E79" s="21"/>
      <c r="F79" s="21" t="s">
        <v>22</v>
      </c>
      <c r="G79" s="21" t="s">
        <v>22</v>
      </c>
      <c r="H79" s="20">
        <f>H80+H85</f>
        <v>189.29999999999998</v>
      </c>
      <c r="I79" s="20">
        <v>145</v>
      </c>
      <c r="J79" s="20"/>
    </row>
    <row r="80" spans="2:10" s="19" customFormat="1" ht="14.25" x14ac:dyDescent="0.2">
      <c r="B80" s="22" t="s">
        <v>38</v>
      </c>
      <c r="C80" s="21" t="s">
        <v>20</v>
      </c>
      <c r="D80" s="21" t="s">
        <v>30</v>
      </c>
      <c r="E80" s="21" t="s">
        <v>36</v>
      </c>
      <c r="F80" s="21" t="s">
        <v>22</v>
      </c>
      <c r="G80" s="21" t="s">
        <v>22</v>
      </c>
      <c r="H80" s="20">
        <f>H81</f>
        <v>26.2</v>
      </c>
      <c r="I80" s="20">
        <v>33</v>
      </c>
      <c r="J80" s="20"/>
    </row>
    <row r="81" spans="2:10" s="19" customFormat="1" ht="14.25" x14ac:dyDescent="0.2">
      <c r="B81" s="22" t="s">
        <v>25</v>
      </c>
      <c r="C81" s="21" t="s">
        <v>20</v>
      </c>
      <c r="D81" s="21" t="s">
        <v>30</v>
      </c>
      <c r="E81" s="21" t="s">
        <v>36</v>
      </c>
      <c r="F81" s="21" t="s">
        <v>24</v>
      </c>
      <c r="G81" s="21" t="s">
        <v>22</v>
      </c>
      <c r="H81" s="20">
        <f>H82</f>
        <v>26.2</v>
      </c>
      <c r="I81" s="20">
        <v>33</v>
      </c>
      <c r="J81" s="20"/>
    </row>
    <row r="82" spans="2:10" s="19" customFormat="1" ht="24" x14ac:dyDescent="0.2">
      <c r="B82" s="22" t="s">
        <v>37</v>
      </c>
      <c r="C82" s="21" t="s">
        <v>20</v>
      </c>
      <c r="D82" s="21" t="s">
        <v>30</v>
      </c>
      <c r="E82" s="21" t="s">
        <v>36</v>
      </c>
      <c r="F82" s="21" t="s">
        <v>35</v>
      </c>
      <c r="G82" s="21" t="s">
        <v>22</v>
      </c>
      <c r="H82" s="20">
        <f>H83+H84</f>
        <v>26.2</v>
      </c>
      <c r="I82" s="20">
        <v>33</v>
      </c>
      <c r="J82" s="20"/>
    </row>
    <row r="83" spans="2:10" s="15" customFormat="1" x14ac:dyDescent="0.25">
      <c r="B83" s="18" t="s">
        <v>21</v>
      </c>
      <c r="C83" s="17" t="s">
        <v>20</v>
      </c>
      <c r="D83" s="17" t="s">
        <v>30</v>
      </c>
      <c r="E83" s="17" t="s">
        <v>36</v>
      </c>
      <c r="F83" s="17" t="s">
        <v>35</v>
      </c>
      <c r="G83" s="17" t="s">
        <v>16</v>
      </c>
      <c r="H83" s="16">
        <f>33-33</f>
        <v>0</v>
      </c>
      <c r="I83" s="16">
        <v>33</v>
      </c>
      <c r="J83" s="16"/>
    </row>
    <row r="84" spans="2:10" s="15" customFormat="1" ht="36.75" x14ac:dyDescent="0.25">
      <c r="B84" s="18" t="s">
        <v>190</v>
      </c>
      <c r="C84" s="17" t="s">
        <v>20</v>
      </c>
      <c r="D84" s="17" t="s">
        <v>30</v>
      </c>
      <c r="E84" s="17" t="s">
        <v>36</v>
      </c>
      <c r="F84" s="17" t="s">
        <v>35</v>
      </c>
      <c r="G84" s="17" t="s">
        <v>189</v>
      </c>
      <c r="H84" s="16">
        <f>33-6.8</f>
        <v>26.2</v>
      </c>
      <c r="I84" s="16"/>
      <c r="J84" s="16"/>
    </row>
    <row r="85" spans="2:10" s="19" customFormat="1" ht="14.25" x14ac:dyDescent="0.2">
      <c r="B85" s="22" t="s">
        <v>34</v>
      </c>
      <c r="C85" s="21" t="s">
        <v>20</v>
      </c>
      <c r="D85" s="21" t="s">
        <v>30</v>
      </c>
      <c r="E85" s="21" t="s">
        <v>29</v>
      </c>
      <c r="F85" s="21" t="s">
        <v>22</v>
      </c>
      <c r="G85" s="21" t="s">
        <v>22</v>
      </c>
      <c r="H85" s="20">
        <f>H86</f>
        <v>163.1</v>
      </c>
      <c r="I85" s="20">
        <v>112</v>
      </c>
      <c r="J85" s="20"/>
    </row>
    <row r="86" spans="2:10" s="19" customFormat="1" ht="14.25" x14ac:dyDescent="0.2">
      <c r="B86" s="22" t="s">
        <v>25</v>
      </c>
      <c r="C86" s="21" t="s">
        <v>20</v>
      </c>
      <c r="D86" s="21" t="s">
        <v>30</v>
      </c>
      <c r="E86" s="21" t="s">
        <v>29</v>
      </c>
      <c r="F86" s="21" t="s">
        <v>24</v>
      </c>
      <c r="G86" s="21" t="s">
        <v>22</v>
      </c>
      <c r="H86" s="20">
        <f>H87+H89+H91+H93+H95</f>
        <v>163.1</v>
      </c>
      <c r="I86" s="20">
        <v>112</v>
      </c>
      <c r="J86" s="20"/>
    </row>
    <row r="87" spans="2:10" s="19" customFormat="1" ht="14.25" x14ac:dyDescent="0.2">
      <c r="B87" s="22" t="s">
        <v>183</v>
      </c>
      <c r="C87" s="21" t="s">
        <v>20</v>
      </c>
      <c r="D87" s="21" t="s">
        <v>30</v>
      </c>
      <c r="E87" s="21" t="s">
        <v>29</v>
      </c>
      <c r="F87" s="21" t="s">
        <v>184</v>
      </c>
      <c r="G87" s="21"/>
      <c r="H87" s="20">
        <v>15</v>
      </c>
      <c r="I87" s="20"/>
      <c r="J87" s="20"/>
    </row>
    <row r="88" spans="2:10" s="19" customFormat="1" ht="14.25" x14ac:dyDescent="0.2">
      <c r="B88" s="18" t="s">
        <v>21</v>
      </c>
      <c r="C88" s="17" t="s">
        <v>20</v>
      </c>
      <c r="D88" s="17" t="s">
        <v>30</v>
      </c>
      <c r="E88" s="17" t="s">
        <v>29</v>
      </c>
      <c r="F88" s="17" t="s">
        <v>184</v>
      </c>
      <c r="G88" s="17" t="s">
        <v>16</v>
      </c>
      <c r="H88" s="16">
        <v>15</v>
      </c>
      <c r="I88" s="20"/>
      <c r="J88" s="20"/>
    </row>
    <row r="89" spans="2:10" s="19" customFormat="1" ht="24" x14ac:dyDescent="0.2">
      <c r="B89" s="22" t="s">
        <v>33</v>
      </c>
      <c r="C89" s="21" t="s">
        <v>20</v>
      </c>
      <c r="D89" s="21" t="s">
        <v>30</v>
      </c>
      <c r="E89" s="21" t="s">
        <v>29</v>
      </c>
      <c r="F89" s="21" t="s">
        <v>182</v>
      </c>
      <c r="G89" s="21" t="s">
        <v>22</v>
      </c>
      <c r="H89" s="20">
        <f>H90</f>
        <v>34.4</v>
      </c>
      <c r="I89" s="20">
        <v>40</v>
      </c>
      <c r="J89" s="20"/>
    </row>
    <row r="90" spans="2:10" s="15" customFormat="1" x14ac:dyDescent="0.25">
      <c r="B90" s="18" t="s">
        <v>21</v>
      </c>
      <c r="C90" s="17" t="s">
        <v>20</v>
      </c>
      <c r="D90" s="17" t="s">
        <v>30</v>
      </c>
      <c r="E90" s="17" t="s">
        <v>29</v>
      </c>
      <c r="F90" s="17" t="s">
        <v>32</v>
      </c>
      <c r="G90" s="17" t="s">
        <v>16</v>
      </c>
      <c r="H90" s="16">
        <f>40-5.4-0.2</f>
        <v>34.4</v>
      </c>
      <c r="I90" s="16">
        <v>40</v>
      </c>
      <c r="J90" s="16"/>
    </row>
    <row r="91" spans="2:10" s="15" customFormat="1" x14ac:dyDescent="0.25">
      <c r="B91" s="22" t="s">
        <v>188</v>
      </c>
      <c r="C91" s="21" t="s">
        <v>20</v>
      </c>
      <c r="D91" s="21" t="s">
        <v>30</v>
      </c>
      <c r="E91" s="21" t="s">
        <v>29</v>
      </c>
      <c r="F91" s="21" t="s">
        <v>187</v>
      </c>
      <c r="G91" s="17"/>
      <c r="H91" s="20">
        <f>H92</f>
        <v>108.69999999999999</v>
      </c>
      <c r="I91" s="16"/>
      <c r="J91" s="16"/>
    </row>
    <row r="92" spans="2:10" s="15" customFormat="1" x14ac:dyDescent="0.25">
      <c r="B92" s="18" t="s">
        <v>21</v>
      </c>
      <c r="C92" s="17" t="s">
        <v>20</v>
      </c>
      <c r="D92" s="17" t="s">
        <v>30</v>
      </c>
      <c r="E92" s="17" t="s">
        <v>29</v>
      </c>
      <c r="F92" s="17" t="s">
        <v>187</v>
      </c>
      <c r="G92" s="17" t="s">
        <v>16</v>
      </c>
      <c r="H92" s="16">
        <f>5+5.4+51.1+22.8-0.5+24.9</f>
        <v>108.69999999999999</v>
      </c>
      <c r="I92" s="16"/>
      <c r="J92" s="16"/>
    </row>
    <row r="93" spans="2:10" s="19" customFormat="1" ht="14.25" x14ac:dyDescent="0.2">
      <c r="B93" s="22" t="s">
        <v>31</v>
      </c>
      <c r="C93" s="21" t="s">
        <v>20</v>
      </c>
      <c r="D93" s="21" t="s">
        <v>30</v>
      </c>
      <c r="E93" s="21" t="s">
        <v>29</v>
      </c>
      <c r="F93" s="21" t="s">
        <v>28</v>
      </c>
      <c r="G93" s="21" t="s">
        <v>22</v>
      </c>
      <c r="H93" s="20">
        <f>H94</f>
        <v>5</v>
      </c>
      <c r="I93" s="20">
        <v>72</v>
      </c>
      <c r="J93" s="20"/>
    </row>
    <row r="94" spans="2:10" s="15" customFormat="1" x14ac:dyDescent="0.25">
      <c r="B94" s="18" t="s">
        <v>21</v>
      </c>
      <c r="C94" s="17" t="s">
        <v>20</v>
      </c>
      <c r="D94" s="17" t="s">
        <v>30</v>
      </c>
      <c r="E94" s="17" t="s">
        <v>29</v>
      </c>
      <c r="F94" s="17" t="s">
        <v>28</v>
      </c>
      <c r="G94" s="17" t="s">
        <v>16</v>
      </c>
      <c r="H94" s="16">
        <f>72-5-10-27.1-24.9</f>
        <v>5</v>
      </c>
      <c r="I94" s="16">
        <v>72</v>
      </c>
      <c r="J94" s="16"/>
    </row>
    <row r="95" spans="2:10" s="15" customFormat="1" x14ac:dyDescent="0.25">
      <c r="B95" s="22" t="s">
        <v>185</v>
      </c>
      <c r="C95" s="21" t="s">
        <v>20</v>
      </c>
      <c r="D95" s="21" t="s">
        <v>30</v>
      </c>
      <c r="E95" s="21" t="s">
        <v>29</v>
      </c>
      <c r="F95" s="21" t="s">
        <v>186</v>
      </c>
      <c r="G95" s="21"/>
      <c r="H95" s="20">
        <f>H96</f>
        <v>0</v>
      </c>
      <c r="I95" s="16"/>
      <c r="J95" s="16"/>
    </row>
    <row r="96" spans="2:10" s="15" customFormat="1" x14ac:dyDescent="0.25">
      <c r="B96" s="18" t="s">
        <v>21</v>
      </c>
      <c r="C96" s="17" t="s">
        <v>20</v>
      </c>
      <c r="D96" s="17" t="s">
        <v>30</v>
      </c>
      <c r="E96" s="17" t="s">
        <v>29</v>
      </c>
      <c r="F96" s="17" t="s">
        <v>186</v>
      </c>
      <c r="G96" s="17" t="s">
        <v>16</v>
      </c>
      <c r="H96" s="16">
        <f>20+5-1-24</f>
        <v>0</v>
      </c>
      <c r="I96" s="16"/>
      <c r="J96" s="16"/>
    </row>
    <row r="97" spans="2:10" s="19" customFormat="1" ht="14.25" x14ac:dyDescent="0.2">
      <c r="B97" s="22" t="s">
        <v>27</v>
      </c>
      <c r="C97" s="21" t="s">
        <v>20</v>
      </c>
      <c r="D97" s="21" t="s">
        <v>19</v>
      </c>
      <c r="E97" s="21"/>
      <c r="F97" s="21" t="s">
        <v>22</v>
      </c>
      <c r="G97" s="21" t="s">
        <v>22</v>
      </c>
      <c r="H97" s="20">
        <v>5</v>
      </c>
      <c r="I97" s="20">
        <v>5</v>
      </c>
      <c r="J97" s="20"/>
    </row>
    <row r="98" spans="2:10" s="19" customFormat="1" ht="14.25" x14ac:dyDescent="0.2">
      <c r="B98" s="22" t="s">
        <v>26</v>
      </c>
      <c r="C98" s="21" t="s">
        <v>20</v>
      </c>
      <c r="D98" s="21" t="s">
        <v>19</v>
      </c>
      <c r="E98" s="21" t="s">
        <v>18</v>
      </c>
      <c r="F98" s="21" t="s">
        <v>22</v>
      </c>
      <c r="G98" s="21" t="s">
        <v>22</v>
      </c>
      <c r="H98" s="20">
        <v>5</v>
      </c>
      <c r="I98" s="20">
        <v>5</v>
      </c>
      <c r="J98" s="20"/>
    </row>
    <row r="99" spans="2:10" s="19" customFormat="1" ht="14.25" x14ac:dyDescent="0.2">
      <c r="B99" s="22" t="s">
        <v>25</v>
      </c>
      <c r="C99" s="21" t="s">
        <v>20</v>
      </c>
      <c r="D99" s="21" t="s">
        <v>19</v>
      </c>
      <c r="E99" s="21" t="s">
        <v>18</v>
      </c>
      <c r="F99" s="21" t="s">
        <v>24</v>
      </c>
      <c r="G99" s="21" t="s">
        <v>22</v>
      </c>
      <c r="H99" s="20">
        <v>5</v>
      </c>
      <c r="I99" s="20">
        <v>5</v>
      </c>
      <c r="J99" s="20"/>
    </row>
    <row r="100" spans="2:10" s="19" customFormat="1" ht="24" x14ac:dyDescent="0.2">
      <c r="B100" s="22" t="s">
        <v>23</v>
      </c>
      <c r="C100" s="21" t="s">
        <v>20</v>
      </c>
      <c r="D100" s="21" t="s">
        <v>19</v>
      </c>
      <c r="E100" s="21" t="s">
        <v>18</v>
      </c>
      <c r="F100" s="21" t="s">
        <v>17</v>
      </c>
      <c r="G100" s="21" t="s">
        <v>22</v>
      </c>
      <c r="H100" s="20">
        <v>5</v>
      </c>
      <c r="I100" s="20">
        <v>5</v>
      </c>
      <c r="J100" s="20"/>
    </row>
    <row r="101" spans="2:10" s="15" customFormat="1" x14ac:dyDescent="0.25">
      <c r="B101" s="18" t="s">
        <v>21</v>
      </c>
      <c r="C101" s="17" t="s">
        <v>20</v>
      </c>
      <c r="D101" s="17" t="s">
        <v>19</v>
      </c>
      <c r="E101" s="17" t="s">
        <v>18</v>
      </c>
      <c r="F101" s="17" t="s">
        <v>17</v>
      </c>
      <c r="G101" s="17" t="s">
        <v>16</v>
      </c>
      <c r="H101" s="16">
        <v>5</v>
      </c>
      <c r="I101" s="16">
        <v>5</v>
      </c>
      <c r="J101" s="16"/>
    </row>
    <row r="102" spans="2:10" x14ac:dyDescent="0.25">
      <c r="B102" s="104" t="s">
        <v>15</v>
      </c>
      <c r="C102" s="105"/>
      <c r="D102" s="105"/>
      <c r="E102" s="105"/>
      <c r="F102" s="105"/>
      <c r="G102" s="106"/>
      <c r="H102" s="14">
        <v>4550.3999999999996</v>
      </c>
      <c r="I102" s="13"/>
      <c r="J102" s="13"/>
    </row>
    <row r="103" spans="2:10" ht="17.25" customHeight="1" x14ac:dyDescent="0.25">
      <c r="B103" s="107" t="s">
        <v>14</v>
      </c>
      <c r="C103" s="108"/>
      <c r="D103" s="108"/>
      <c r="E103" s="108"/>
      <c r="F103" s="108"/>
      <c r="G103" s="109"/>
      <c r="H103" s="14">
        <f>J12</f>
        <v>0</v>
      </c>
      <c r="I103" s="13"/>
      <c r="J103" s="13"/>
    </row>
    <row r="104" spans="2:10" x14ac:dyDescent="0.25">
      <c r="B104" s="104" t="s">
        <v>0</v>
      </c>
      <c r="C104" s="105"/>
      <c r="D104" s="105"/>
      <c r="E104" s="105"/>
      <c r="F104" s="105"/>
      <c r="G104" s="106"/>
      <c r="H104" s="14">
        <v>4550.3999999999996</v>
      </c>
      <c r="I104" s="13"/>
      <c r="J104" s="13"/>
    </row>
  </sheetData>
  <mergeCells count="4">
    <mergeCell ref="B7:H7"/>
    <mergeCell ref="B102:G102"/>
    <mergeCell ref="B103:G103"/>
    <mergeCell ref="B104:G104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8"/>
  <sheetViews>
    <sheetView tabSelected="1" view="pageBreakPreview" zoomScaleNormal="100" zoomScaleSheetLayoutView="100" workbookViewId="0">
      <selection sqref="A1:A1048576"/>
    </sheetView>
  </sheetViews>
  <sheetFormatPr defaultRowHeight="15" x14ac:dyDescent="0.25"/>
  <cols>
    <col min="2" max="2" width="4.42578125" customWidth="1"/>
    <col min="3" max="3" width="67.42578125" customWidth="1"/>
    <col min="4" max="4" width="20.85546875" hidden="1" customWidth="1"/>
    <col min="5" max="5" width="10.42578125" customWidth="1"/>
  </cols>
  <sheetData>
    <row r="1" spans="2:6" x14ac:dyDescent="0.25">
      <c r="E1" s="8" t="s">
        <v>13</v>
      </c>
    </row>
    <row r="2" spans="2:6" x14ac:dyDescent="0.25">
      <c r="E2" s="8" t="s">
        <v>231</v>
      </c>
    </row>
    <row r="3" spans="2:6" x14ac:dyDescent="0.25">
      <c r="E3" s="8" t="s">
        <v>227</v>
      </c>
    </row>
    <row r="4" spans="2:6" x14ac:dyDescent="0.25">
      <c r="E4" s="8" t="s">
        <v>228</v>
      </c>
    </row>
    <row r="5" spans="2:6" x14ac:dyDescent="0.25">
      <c r="C5" s="111" t="s">
        <v>229</v>
      </c>
      <c r="D5" s="111"/>
      <c r="E5" s="111"/>
    </row>
    <row r="6" spans="2:6" x14ac:dyDescent="0.25">
      <c r="C6" s="91"/>
      <c r="D6" s="91"/>
      <c r="E6" s="91"/>
    </row>
    <row r="7" spans="2:6" ht="30" x14ac:dyDescent="0.25">
      <c r="C7" s="7" t="s">
        <v>11</v>
      </c>
    </row>
    <row r="10" spans="2:6" x14ac:dyDescent="0.25">
      <c r="E10" t="s">
        <v>10</v>
      </c>
    </row>
    <row r="11" spans="2:6" ht="30" x14ac:dyDescent="0.25">
      <c r="B11" s="6" t="s">
        <v>9</v>
      </c>
      <c r="C11" s="5" t="s">
        <v>8</v>
      </c>
      <c r="D11" s="5"/>
      <c r="E11" s="5" t="s">
        <v>7</v>
      </c>
    </row>
    <row r="12" spans="2:6" x14ac:dyDescent="0.25">
      <c r="B12" s="110" t="s">
        <v>6</v>
      </c>
      <c r="C12" s="110"/>
      <c r="D12" s="110"/>
      <c r="E12" s="110"/>
    </row>
    <row r="13" spans="2:6" ht="60" x14ac:dyDescent="0.25">
      <c r="B13" s="2">
        <v>1</v>
      </c>
      <c r="C13" s="3" t="s">
        <v>5</v>
      </c>
      <c r="D13" s="2"/>
      <c r="E13" s="2">
        <f>1373.7+200+150+100</f>
        <v>1823.7</v>
      </c>
    </row>
    <row r="14" spans="2:6" x14ac:dyDescent="0.25">
      <c r="B14" s="2"/>
      <c r="C14" s="1" t="s">
        <v>4</v>
      </c>
      <c r="D14" s="2"/>
      <c r="E14" s="1">
        <f>E13</f>
        <v>1823.7</v>
      </c>
      <c r="F14" s="4"/>
    </row>
    <row r="15" spans="2:6" x14ac:dyDescent="0.25">
      <c r="B15" s="110" t="s">
        <v>3</v>
      </c>
      <c r="C15" s="110"/>
      <c r="D15" s="110"/>
      <c r="E15" s="110"/>
    </row>
    <row r="16" spans="2:6" ht="30" x14ac:dyDescent="0.25">
      <c r="B16" s="2">
        <v>1</v>
      </c>
      <c r="C16" s="3" t="s">
        <v>2</v>
      </c>
      <c r="D16" s="2"/>
      <c r="E16" s="2">
        <f>968.7+200+150+100</f>
        <v>1418.7</v>
      </c>
    </row>
    <row r="17" spans="2:5" x14ac:dyDescent="0.25">
      <c r="B17" s="2">
        <v>2</v>
      </c>
      <c r="C17" s="3" t="s">
        <v>1</v>
      </c>
      <c r="D17" s="2"/>
      <c r="E17" s="2">
        <f>405+85.5</f>
        <v>490.5</v>
      </c>
    </row>
    <row r="18" spans="2:5" x14ac:dyDescent="0.25">
      <c r="B18" s="2"/>
      <c r="C18" s="1" t="s">
        <v>0</v>
      </c>
      <c r="D18" s="2"/>
      <c r="E18" s="1">
        <f>E16+E17</f>
        <v>1909.2</v>
      </c>
    </row>
  </sheetData>
  <mergeCells count="3">
    <mergeCell ref="B12:E12"/>
    <mergeCell ref="B15:E15"/>
    <mergeCell ref="C5:E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пр1</vt:lpstr>
      <vt:lpstr>пр2</vt:lpstr>
      <vt:lpstr>пр7</vt:lpstr>
      <vt:lpstr>пр13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2022-01-06T05:47:16Z</dcterms:modified>
</cp:coreProperties>
</file>