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2390" windowHeight="8010"/>
  </bookViews>
  <sheets>
    <sheet name="пр1" sheetId="7" r:id="rId1"/>
    <sheet name="пр2" sheetId="6" r:id="rId2"/>
    <sheet name="пр7" sheetId="5" r:id="rId3"/>
    <sheet name="пр13" sheetId="4" r:id="rId4"/>
  </sheets>
  <definedNames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bdrlm0jnl44bjyvb5parwosvs" localSheetId="0">#REF!</definedName>
    <definedName name="jbdrlm0jnl44bjyvb5parwosvs" localSheetId="2">#REF!</definedName>
    <definedName name="jbdrlm0jnl44bjyvb5parwosvs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lens0r1dzt0ivfvdjvc15ibd1c" localSheetId="0">#REF!</definedName>
    <definedName name="lens0r1dzt0ivfvdjvc15ibd1c" localSheetId="2">#REF!</definedName>
    <definedName name="lens0r1dzt0ivfvdjvc15ibd1c">#REF!</definedName>
    <definedName name="lzvlrjqro14zjenw2ueuj40zww" localSheetId="0">#REF!</definedName>
    <definedName name="lzvlrjqro14zjenw2ueuj40zww" localSheetId="2">#REF!</definedName>
    <definedName name="lzvlrjqro14zjenw2ueuj40zww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G25" i="5" l="1"/>
  <c r="G24" i="5"/>
  <c r="G22" i="7"/>
  <c r="G21" i="7"/>
  <c r="G25" i="7"/>
  <c r="G26" i="5" l="1"/>
  <c r="G34" i="5"/>
  <c r="G33" i="5" s="1"/>
  <c r="G74" i="5"/>
  <c r="G20" i="5"/>
  <c r="G19" i="5"/>
  <c r="E17" i="4"/>
  <c r="E14" i="4"/>
  <c r="G65" i="5"/>
  <c r="G28" i="7"/>
  <c r="G44" i="5"/>
  <c r="G24" i="7" l="1"/>
  <c r="G29" i="7"/>
  <c r="G42" i="5"/>
  <c r="G39" i="5" l="1"/>
  <c r="G37" i="5"/>
  <c r="G29" i="5"/>
  <c r="G23" i="5" s="1"/>
  <c r="G73" i="5"/>
  <c r="G75" i="5"/>
  <c r="G76" i="5"/>
  <c r="G64" i="5"/>
  <c r="G32" i="5" l="1"/>
  <c r="E20" i="4"/>
  <c r="G70" i="5" l="1"/>
  <c r="G49" i="5"/>
  <c r="G52" i="5"/>
  <c r="G61" i="5"/>
  <c r="G80" i="5" l="1"/>
  <c r="G79" i="5" s="1"/>
  <c r="G78" i="5" s="1"/>
  <c r="G77" i="5" s="1"/>
  <c r="G69" i="5"/>
  <c r="G68" i="5" s="1"/>
  <c r="G60" i="5"/>
  <c r="G59" i="5" s="1"/>
  <c r="G57" i="5"/>
  <c r="G56" i="5" s="1"/>
  <c r="G55" i="5" s="1"/>
  <c r="G54" i="5" s="1"/>
  <c r="G48" i="5"/>
  <c r="G47" i="5" s="1"/>
  <c r="G46" i="5" s="1"/>
  <c r="G31" i="5"/>
  <c r="G22" i="5"/>
  <c r="G21" i="5" s="1"/>
  <c r="G18" i="5"/>
  <c r="G17" i="5" s="1"/>
  <c r="G16" i="5" s="1"/>
  <c r="G23" i="7"/>
  <c r="G19" i="7"/>
  <c r="G16" i="7" s="1"/>
  <c r="G17" i="7"/>
  <c r="G30" i="7" l="1"/>
  <c r="G31" i="7" s="1"/>
  <c r="G15" i="5"/>
  <c r="G14" i="5" s="1"/>
  <c r="B10" i="7"/>
  <c r="G12" i="7"/>
  <c r="I12" i="7"/>
  <c r="K12" i="7"/>
  <c r="I30" i="7"/>
  <c r="K30" i="7"/>
  <c r="I32" i="7"/>
  <c r="K32" i="7"/>
  <c r="A8" i="5"/>
  <c r="G10" i="5"/>
  <c r="H10" i="5"/>
  <c r="I10" i="5"/>
  <c r="G83" i="5"/>
  <c r="E15" i="4"/>
  <c r="K31" i="7" l="1"/>
  <c r="I31" i="7"/>
</calcChain>
</file>

<file path=xl/sharedStrings.xml><?xml version="1.0" encoding="utf-8"?>
<sst xmlns="http://schemas.openxmlformats.org/spreadsheetml/2006/main" count="587" uniqueCount="208">
  <si>
    <t>Всего расходов</t>
  </si>
  <si>
    <t>Освещение автомобильных дорог общего пользования</t>
  </si>
  <si>
    <t>Ремонт и содержание автомобильных дорог общего пользования регионального и межмуниципального значения</t>
  </si>
  <si>
    <t>Расходы</t>
  </si>
  <si>
    <t>Всего доходов</t>
  </si>
  <si>
    <t>Межбюджетные трансферты ,передаваемые бюджетам селсьских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</si>
  <si>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Источники образования</t>
  </si>
  <si>
    <t>Сумма</t>
  </si>
  <si>
    <t>Наименование</t>
  </si>
  <si>
    <t>№ п/п</t>
  </si>
  <si>
    <t>(тыс.руб.)</t>
  </si>
  <si>
    <t>Объем бюджетных ассигнований дорожного фонда муниципального образования "Мысовское" на 2021 год</t>
  </si>
  <si>
    <t>Приложение № 13</t>
  </si>
  <si>
    <t>Расходы за счет доходов от предпринимательской и иной приносящей доход деятельности</t>
  </si>
  <si>
    <t>Итого</t>
  </si>
  <si>
    <t>244</t>
  </si>
  <si>
    <t>9900062350</t>
  </si>
  <si>
    <t>04</t>
  </si>
  <si>
    <t>08</t>
  </si>
  <si>
    <t>447</t>
  </si>
  <si>
    <t>Прочая закупка товаров, работ и услуг</t>
  </si>
  <si>
    <t/>
  </si>
  <si>
    <t>Мероприятия по содержанию памятников, обелисков, памятных знаков</t>
  </si>
  <si>
    <t>9900000000</t>
  </si>
  <si>
    <t>Непрограммные направления деятельности</t>
  </si>
  <si>
    <t>Другие вопросы в области культуры, кинематографии</t>
  </si>
  <si>
    <t>Культура и кинематография</t>
  </si>
  <si>
    <t>9900062340</t>
  </si>
  <si>
    <t>03</t>
  </si>
  <si>
    <t>05</t>
  </si>
  <si>
    <t>Организация сбора и вывоза твердых бытовых отходов</t>
  </si>
  <si>
    <t>9900062320</t>
  </si>
  <si>
    <t>Организация ритуальных услуг и содержание мест зарохонения</t>
  </si>
  <si>
    <t>Благоустройство</t>
  </si>
  <si>
    <t>Жилищно-коммунальное хозяйство</t>
  </si>
  <si>
    <t>9900062530</t>
  </si>
  <si>
    <t>09</t>
  </si>
  <si>
    <t>9900062510</t>
  </si>
  <si>
    <t>Капитальный ремонт, ремонт и содержание автомобильных дорог общего пользования местного значения</t>
  </si>
  <si>
    <t>Дорожное хозяйство (дорожные фонды)</t>
  </si>
  <si>
    <t>Национальная экономика</t>
  </si>
  <si>
    <t>9900061910</t>
  </si>
  <si>
    <t>10</t>
  </si>
  <si>
    <t>"реализация мер по противопожарной защите объектов экономики,населенных пунктов"</t>
  </si>
  <si>
    <t>Обеспечение пожарной безопасности</t>
  </si>
  <si>
    <t>Национальная безопасность и правоохранительная деятельность</t>
  </si>
  <si>
    <t>9900051180</t>
  </si>
  <si>
    <t>02</t>
  </si>
  <si>
    <t>129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</si>
  <si>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</si>
  <si>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</si>
  <si>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</si>
  <si>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первичного воинского учёта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</si>
  <si>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</si>
  <si>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</si>
  <si>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9900062720</t>
  </si>
  <si>
    <t>13</t>
  </si>
  <si>
    <t>01</t>
  </si>
  <si>
    <t>Расходы на информатизация органов местного самоуправления</t>
  </si>
  <si>
    <t>9900060140</t>
  </si>
  <si>
    <t>Расходы на содержание муниципального имущества</t>
  </si>
  <si>
    <t>Другие общегосударственные вопросы</t>
  </si>
  <si>
    <t>853</t>
  </si>
  <si>
    <t>9900060030</t>
  </si>
  <si>
    <t>Уплата иных платежей</t>
  </si>
  <si>
    <t>852</t>
  </si>
  <si>
    <t>Уплата прочих налогов, сборов</t>
  </si>
  <si>
    <t>247</t>
  </si>
  <si>
    <t>Закупка энергетических ресурсов</t>
  </si>
  <si>
    <t>Аппарат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</si>
  <si>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</si>
  <si>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</si>
  <si>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</si>
  <si>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</si>
  <si>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</si>
  <si>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«Мысовское»</t>
  </si>
  <si>
    <t>Все администраторы</t>
  </si>
  <si>
    <t>Вариант: Кезский 2021;
Таблица: Проект 2021 (ПС);
Данные
%Узел Кезского района*Мысовское</t>
  </si>
  <si>
    <t>Код ВР</t>
  </si>
  <si>
    <t>Целевая программа</t>
  </si>
  <si>
    <t>Подраздел</t>
  </si>
  <si>
    <t>Раздел</t>
  </si>
  <si>
    <t>Код Ведомства</t>
  </si>
  <si>
    <t>Название</t>
  </si>
  <si>
    <t>Вариант=Кезский 2021;
Табл=Проект 2021 (ПС);
МО=1300507;
БКД=00000000;
КОСГУ=000;
Программы=0000;
ЭД_БКД=00;
Балансировка бюджета=22;
Узлы=05;</t>
  </si>
  <si>
    <t>Вариант=Кезский 2021;
Табл=Проект 2021 (ПС);
МО=1300507;
БКД=00000000;
КОСГУ=000;
Программы=0000;
ЭД_БКД=00;
Балансировка бюджета=20;
Узлы=05;</t>
  </si>
  <si>
    <t>Вариант=Кезский 2021;
Табл=Проект 2021 (ПС);
МО=1300507;
БКД=00000000;
КОСГУ=000;
Программы=0000;
ЭД_БКД=00;
Балансировка бюджета=21;
Узлы=05;</t>
  </si>
  <si>
    <t>ВР
Код</t>
  </si>
  <si>
    <t>Формула
Целевая программа</t>
  </si>
  <si>
    <t>Формула
Подраздел</t>
  </si>
  <si>
    <t>Формула
Раздел</t>
  </si>
  <si>
    <t>Ведомства
Код</t>
  </si>
  <si>
    <t>Название
Формируется автоматически</t>
  </si>
  <si>
    <t>Вид расходов</t>
  </si>
  <si>
    <t>Целевая статья</t>
  </si>
  <si>
    <t>Глава</t>
  </si>
  <si>
    <t>тыс. руб.</t>
  </si>
  <si>
    <t>к решению Совета депутатов</t>
  </si>
  <si>
    <t>Приложение № 7</t>
  </si>
  <si>
    <t>Привлечение прочих источников внутреннего финансирования дефицита бюджетов поселений</t>
  </si>
  <si>
    <t>446 01 06 06 00 10 0000 710</t>
  </si>
  <si>
    <t>Иные источники внутреннего финансирования дефицитов бюджетов</t>
  </si>
  <si>
    <t>446 01 06 00 00 00 0000 000</t>
  </si>
  <si>
    <t>Уменьшение прочих остатков денежных средств бюджетов поселений</t>
  </si>
  <si>
    <t>446 01 05 02 01 10 0000 610</t>
  </si>
  <si>
    <t>Увеличение прочих остатков денежных средств бюджета</t>
  </si>
  <si>
    <t>446 01 05 02 01 10 0000 510</t>
  </si>
  <si>
    <t>Изменение остатков средств на счетах по учету средств бюджета</t>
  </si>
  <si>
    <t>446 01 05 00 00 00 0000 000</t>
  </si>
  <si>
    <t>Источники внутреннего финансирования дефицитов бюджетов</t>
  </si>
  <si>
    <t>446 01 00 00 00 00 0000 000</t>
  </si>
  <si>
    <t>2021 год</t>
  </si>
  <si>
    <t>Код бюджетной классификации</t>
  </si>
  <si>
    <t>тыс.руб.</t>
  </si>
  <si>
    <t>Источники финансирования дефицита бюджета муниципального образования "Мысовское" на 2021 год</t>
  </si>
  <si>
    <t xml:space="preserve">                                                 к решению Совета депутатов </t>
  </si>
  <si>
    <t xml:space="preserve">                                                                      Приложение №2</t>
  </si>
  <si>
    <t>БАЛАНС</t>
  </si>
  <si>
    <t>ДЕФИЦИТ</t>
  </si>
  <si>
    <t>ИТОГО ДОХОДОВ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</si>
  <si>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</si>
  <si>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150</t>
  </si>
  <si>
    <t>0000</t>
  </si>
  <si>
    <t>20240014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</si>
  <si>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</si>
  <si>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</t>
  </si>
  <si>
    <t>Дотации бюджетам сельских поселений на выравнивание бюджетной обеспеченности</t>
  </si>
  <si>
    <t>20215001</t>
  </si>
  <si>
    <t>Безвозмездные поступления от других бюджетов бюджетной системы Российской Федерации</t>
  </si>
  <si>
    <t>000</t>
  </si>
  <si>
    <t>00</t>
  </si>
  <si>
    <t>20200000</t>
  </si>
  <si>
    <t>БЕЗВОЗМЕЗДНЫЕ ПОСТУПЛЕНИЯ</t>
  </si>
  <si>
    <t>20000000</t>
  </si>
  <si>
    <t>Земельный налог с физических лиц, обладающих земельным участком, расположенным в границах сельских поселений</t>
  </si>
  <si>
    <t>110</t>
  </si>
  <si>
    <t>10606043</t>
  </si>
  <si>
    <t>Земельный налог с организаций, обладающих земельным участком, расположенным в границах сельских  поселений</t>
  </si>
  <si>
    <t>10606033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</si>
  <si>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</si>
  <si>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</t>
  </si>
  <si>
    <t>НАЛОГИ НА ИМУЩЕСТВО</t>
  </si>
  <si>
    <t>10600000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</si>
  <si>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</si>
  <si>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</t>
  </si>
  <si>
    <t>НАЛОГИ НА ПРИБЫЛЬ, ДОХОДЫ</t>
  </si>
  <si>
    <t>10100000</t>
  </si>
  <si>
    <t>НАЛОГОВЫЕ И НЕНАЛОГОВЫЕ ДОХОДЫ</t>
  </si>
  <si>
    <t>10000000</t>
  </si>
  <si>
    <t>00000000</t>
  </si>
  <si>
    <t>Вариант: Кезский 2021;
Таблица: Прогноз 2023 (ПС);
Данные
МО=1300507
ВР=000
ЦС=00000
Ведомства=000
ФКР=0000
Балансировка бюджета=20
Узлы=05</t>
  </si>
  <si>
    <t>Вариант: Кезский 2021;
Таблица: Прогноз 2023 (ПС);
Данные
МО=1300507
ВР=000
ЦС=00000
Ведомства=000
ФКР=0000
Балансировка бюджета=10
Узлы=05</t>
  </si>
  <si>
    <t>Вариант: Кезский 2021;
Таблица: Прогноз 2022 (ПС);
Данные
МО=1300507
ВР=000
ЦС=00000
Ведомства=000
ФКР=0000
Балансировка бюджета=20
Узлы=05</t>
  </si>
  <si>
    <t>Вариант: Кезский 2021;
Таблица: Прогноз 2022 (ПС);
Данные
МО=1300507
ВР=000
ЦС=00000
Ведомства=000
ФКР=0000
Балансировка бюджета=10
Узлы=05</t>
  </si>
  <si>
    <t>Узел Кезского района</t>
  </si>
  <si>
    <t>Мысовское</t>
  </si>
  <si>
    <t xml:space="preserve">Вариант: Кезский 2021;
Таблица: Наименования доходов;
Наименования
</t>
  </si>
  <si>
    <t>Код ЭК</t>
  </si>
  <si>
    <t>Код Программы</t>
  </si>
  <si>
    <t>Код ЭД_БКД</t>
  </si>
  <si>
    <t>Код БКД</t>
  </si>
  <si>
    <t>Вариант=Кезский 2021;
Табл=Прогноз 2023 (ПС);
МО=1300507;
ВР=000;
ЦС=00000;
Ведомства=000;
ФКР=0000;
Балансировка бюджета=20;
Узлы=05;
Муниципальные программы=00000;</t>
  </si>
  <si>
    <t>Вариант=Кезский 2021;
Табл=Прогноз 2023 (ПС);
МО=1300507;
ВР=000;
ЦС=00000;
Ведомства=000;
ФКР=0000;
Балансировка бюджета=10;
Узлы=05;
Муниципальные программы=00000;</t>
  </si>
  <si>
    <t>Вариант=Кезский 2021;
Табл=Прогноз 2022 (ПС);
МО=1300507;
ВР=000;
ЦС=00000;
Ведомства=000;
ФКР=0000;
Балансировка бюджета=20;
Узлы=05;
Муниципальные программы=00000;</t>
  </si>
  <si>
    <t>Вариант=Кезский 2021;
Табл=Прогноз 2022 (ПС);
МО=1300507;
ВР=000;
ЦС=00000;
Ведомства=000;
ФКР=0000;
Балансировка бюджета=10;
Узлы=05;
Муниципальные программы=00000;</t>
  </si>
  <si>
    <t>Вариант=Кезский 2021;
Табл=Проект 2021 (ПС);
МО=1300507;
ВР=000;
ЦС=00000;
Ведомства=000;
ФКР=0000;
Балансировка бюджета=20;
Узлы=05;
Муниципальные программы=00000;</t>
  </si>
  <si>
    <t>Вариант=Кезский 2021;
Табл=Проект 2021 (ПС);
МО=1300507;
ВР=000;
ЦС=00000;
Ведомства=000;
ФКР=0000;
Балансировка бюджета=10;
Узлы=05;
Муниципальные программы=00000;</t>
  </si>
  <si>
    <t>Вариант=Кезский 2021;
Табл=Наименования доходов;
Наименования;</t>
  </si>
  <si>
    <t>КОСГУ
Код</t>
  </si>
  <si>
    <t>Программы
Код</t>
  </si>
  <si>
    <t>ЭД_БКД
Код</t>
  </si>
  <si>
    <t>БКД
Код</t>
  </si>
  <si>
    <t>в тыс. руб.</t>
  </si>
  <si>
    <t>Приложение 1- доходы</t>
  </si>
  <si>
    <t>9900060090</t>
  </si>
  <si>
    <t>Кадастровые работы</t>
  </si>
  <si>
    <t>122</t>
  </si>
  <si>
    <t>Иные расходы по ВУС</t>
  </si>
  <si>
    <t>Софинансирование</t>
  </si>
  <si>
    <t>99000S6290</t>
  </si>
  <si>
    <t>Оценка недвижимости</t>
  </si>
  <si>
    <t>20249999</t>
  </si>
  <si>
    <t xml:space="preserve">Прочие межбюджетные трансферты, передаваемые бюджетам сельских поселений </t>
  </si>
  <si>
    <t>Уплата штрафа налога на имущество</t>
  </si>
  <si>
    <t>9900066620</t>
  </si>
  <si>
    <t>Расходы связанные с судебными издержками</t>
  </si>
  <si>
    <t>9900060100</t>
  </si>
  <si>
    <t>831</t>
  </si>
  <si>
    <t>Иные выплаты текущего характера</t>
  </si>
  <si>
    <t>Расходы на предоставление грантов</t>
  </si>
  <si>
    <t>9900005580</t>
  </si>
  <si>
    <t>9900004220</t>
  </si>
  <si>
    <t>Прочие расходы на содержание имущества</t>
  </si>
  <si>
    <t>20215002</t>
  </si>
  <si>
    <t xml:space="preserve">Дотации бюджетам сельских поселений на поддержку мер по обеспечению сбалансированности бюджетов </t>
  </si>
  <si>
    <t>9900060260</t>
  </si>
  <si>
    <t>Расходы на преообразование органов местного самооуправления</t>
  </si>
  <si>
    <t xml:space="preserve">муниципального обазования </t>
  </si>
  <si>
    <t>"Муниципальный округ Кезский район</t>
  </si>
  <si>
    <t>Удмуртской Республики"</t>
  </si>
  <si>
    <t>от 09.12.2021 № 114</t>
  </si>
  <si>
    <t>Приложение 1</t>
  </si>
  <si>
    <t xml:space="preserve">                                 муниципального образования </t>
  </si>
  <si>
    <t>муниципального образования</t>
  </si>
  <si>
    <t>"Муниципальный округ</t>
  </si>
  <si>
    <t>Кезский район Удмуртской Республики"</t>
  </si>
  <si>
    <t>к  решению Совета депутатов</t>
  </si>
  <si>
    <t xml:space="preserve">муниципального образования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</si>
</sst>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Times New Roman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charset val="204"/>
    </font>
    <font>
      <sz val="9"/>
      <name val="Times New Roman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10">
    <xf numFmtId="0" fontId="0" fillId="0" borderId="0"/>
    <xf numFmtId="0" fontId="1" fillId="0" borderId="0"/>
    <xf numFmtId="0" fontId="1" fillId="0" borderId="0"/>
    <xf numFmtId="0" fontId="5" fillId="0" borderId="0"/>
    <xf numFmtId="0" fontId="2" fillId="0" borderId="0"/>
    <xf numFmtId="0" fontId="6" fillId="0" borderId="0"/>
    <xf numFmtId="0" fontId="1" fillId="0" borderId="0"/>
    <xf numFmtId="0" fontId="7" fillId="0" borderId="0"/>
    <xf numFmtId="0" fontId="1" fillId="0" borderId="0"/>
    <xf numFmtId="0" fontId="1" fillId="0" borderId="0"/>
  </cellStyleXfs>
  <cellXfs count="109">
    <xf numFmtId="0" fontId="0" fillId="0" borderId="0" xfId="0"/>
    <xf numFmtId="0" fontId="3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8" fillId="0" borderId="0" xfId="9" applyFont="1"/>
    <xf numFmtId="0" fontId="8" fillId="0" borderId="0" xfId="9" applyFont="1" applyFill="1"/>
    <xf numFmtId="49" fontId="8" fillId="0" borderId="0" xfId="9" applyNumberFormat="1" applyFont="1" applyAlignment="1">
      <alignment horizontal="center"/>
    </xf>
    <xf numFmtId="49" fontId="8" fillId="0" borderId="0" xfId="9" applyNumberFormat="1" applyFont="1"/>
    <xf numFmtId="0" fontId="9" fillId="0" borderId="2" xfId="9" applyFont="1" applyFill="1" applyBorder="1" applyAlignment="1">
      <alignment shrinkToFit="1"/>
    </xf>
    <xf numFmtId="0" fontId="9" fillId="0" borderId="2" xfId="9" applyFont="1" applyBorder="1" applyAlignment="1">
      <alignment shrinkToFit="1"/>
    </xf>
    <xf numFmtId="0" fontId="11" fillId="0" borderId="0" xfId="9" applyFont="1" applyAlignment="1">
      <alignment wrapText="1"/>
    </xf>
    <xf numFmtId="0" fontId="6" fillId="0" borderId="2" xfId="9" quotePrefix="1" applyFont="1" applyFill="1" applyBorder="1" applyAlignment="1">
      <alignment shrinkToFit="1"/>
    </xf>
    <xf numFmtId="49" fontId="6" fillId="0" borderId="2" xfId="9" quotePrefix="1" applyNumberFormat="1" applyFont="1" applyBorder="1" applyAlignment="1">
      <alignment horizontal="center" wrapText="1"/>
    </xf>
    <xf numFmtId="49" fontId="12" fillId="0" borderId="2" xfId="9" quotePrefix="1" applyNumberFormat="1" applyFont="1" applyBorder="1" applyAlignment="1">
      <alignment wrapText="1"/>
    </xf>
    <xf numFmtId="0" fontId="9" fillId="0" borderId="0" xfId="9" applyFont="1" applyAlignment="1">
      <alignment wrapText="1"/>
    </xf>
    <xf numFmtId="0" fontId="13" fillId="0" borderId="2" xfId="9" quotePrefix="1" applyFont="1" applyFill="1" applyBorder="1" applyAlignment="1">
      <alignment shrinkToFit="1"/>
    </xf>
    <xf numFmtId="49" fontId="13" fillId="0" borderId="2" xfId="9" quotePrefix="1" applyNumberFormat="1" applyFont="1" applyBorder="1" applyAlignment="1">
      <alignment horizontal="center" wrapText="1"/>
    </xf>
    <xf numFmtId="49" fontId="10" fillId="0" borderId="2" xfId="9" quotePrefix="1" applyNumberFormat="1" applyFont="1" applyBorder="1" applyAlignment="1">
      <alignment wrapText="1"/>
    </xf>
    <xf numFmtId="0" fontId="13" fillId="0" borderId="0" xfId="9" quotePrefix="1" applyFont="1" applyFill="1" applyAlignment="1">
      <alignment wrapText="1"/>
    </xf>
    <xf numFmtId="0" fontId="13" fillId="0" borderId="0" xfId="9" quotePrefix="1" applyFont="1" applyAlignment="1">
      <alignment wrapText="1"/>
    </xf>
    <xf numFmtId="49" fontId="9" fillId="0" borderId="0" xfId="9" quotePrefix="1" applyNumberFormat="1" applyFont="1" applyAlignment="1">
      <alignment horizontal="center" wrapText="1"/>
    </xf>
    <xf numFmtId="49" fontId="9" fillId="0" borderId="0" xfId="9" quotePrefix="1" applyNumberFormat="1" applyFont="1" applyAlignment="1">
      <alignment wrapText="1"/>
    </xf>
    <xf numFmtId="0" fontId="14" fillId="0" borderId="0" xfId="9" applyFont="1" applyAlignment="1">
      <alignment wrapText="1"/>
    </xf>
    <xf numFmtId="0" fontId="14" fillId="0" borderId="0" xfId="9" quotePrefix="1" applyFont="1" applyFill="1" applyAlignment="1">
      <alignment horizontal="center" wrapText="1"/>
    </xf>
    <xf numFmtId="49" fontId="14" fillId="0" borderId="0" xfId="9" quotePrefix="1" applyNumberFormat="1" applyFont="1" applyAlignment="1">
      <alignment horizontal="center" wrapText="1"/>
    </xf>
    <xf numFmtId="49" fontId="14" fillId="0" borderId="0" xfId="9" quotePrefix="1" applyNumberFormat="1" applyFont="1" applyAlignment="1">
      <alignment wrapText="1"/>
    </xf>
    <xf numFmtId="0" fontId="6" fillId="0" borderId="1" xfId="9" applyFont="1" applyFill="1" applyBorder="1" applyAlignment="1">
      <alignment horizontal="center" vertical="center" wrapText="1"/>
    </xf>
    <xf numFmtId="49" fontId="6" fillId="0" borderId="1" xfId="9" applyNumberFormat="1" applyFont="1" applyBorder="1" applyAlignment="1">
      <alignment horizontal="center" vertical="center" textRotation="90" wrapText="1"/>
    </xf>
    <xf numFmtId="49" fontId="6" fillId="0" borderId="1" xfId="9" applyNumberFormat="1" applyFont="1" applyBorder="1" applyAlignment="1">
      <alignment horizontal="center" vertical="center" wrapText="1"/>
    </xf>
    <xf numFmtId="0" fontId="6" fillId="0" borderId="1" xfId="9" applyFont="1" applyBorder="1" applyAlignment="1">
      <alignment horizontal="center" vertical="center" textRotation="90" wrapText="1"/>
    </xf>
    <xf numFmtId="0" fontId="8" fillId="0" borderId="0" xfId="9" applyFont="1" applyFill="1" applyAlignment="1">
      <alignment horizontal="right"/>
    </xf>
    <xf numFmtId="49" fontId="8" fillId="0" borderId="0" xfId="9" applyNumberFormat="1" applyFont="1" applyFill="1" applyAlignment="1">
      <alignment horizontal="center"/>
    </xf>
    <xf numFmtId="0" fontId="15" fillId="0" borderId="0" xfId="9" applyNumberFormat="1" applyFont="1" applyAlignment="1">
      <alignment vertical="center" wrapText="1"/>
    </xf>
    <xf numFmtId="0" fontId="11" fillId="0" borderId="0" xfId="9" applyFont="1" applyAlignment="1">
      <alignment horizontal="right"/>
    </xf>
    <xf numFmtId="0" fontId="11" fillId="0" borderId="0" xfId="9" applyNumberFormat="1" applyFont="1" applyAlignment="1">
      <alignment horizontal="right"/>
    </xf>
    <xf numFmtId="0" fontId="8" fillId="0" borderId="0" xfId="9" applyNumberFormat="1" applyFont="1" applyAlignment="1"/>
    <xf numFmtId="0" fontId="6" fillId="0" borderId="0" xfId="9" applyNumberFormat="1" applyFont="1" applyAlignment="1"/>
    <xf numFmtId="0" fontId="6" fillId="0" borderId="0" xfId="9" applyFont="1" applyFill="1" applyAlignment="1"/>
    <xf numFmtId="0" fontId="11" fillId="0" borderId="0" xfId="9" applyFont="1" applyBorder="1" applyAlignment="1">
      <alignment horizontal="right"/>
    </xf>
    <xf numFmtId="0" fontId="6" fillId="0" borderId="0" xfId="9" applyFont="1" applyFill="1" applyBorder="1" applyAlignme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6" fillId="0" borderId="1" xfId="0" applyFont="1" applyBorder="1"/>
    <xf numFmtId="0" fontId="6" fillId="0" borderId="6" xfId="0" applyFont="1" applyBorder="1"/>
    <xf numFmtId="0" fontId="4" fillId="0" borderId="6" xfId="0" applyFont="1" applyBorder="1" applyAlignment="1"/>
    <xf numFmtId="0" fontId="4" fillId="0" borderId="7" xfId="0" applyFont="1" applyBorder="1" applyAlignment="1"/>
    <xf numFmtId="0" fontId="7" fillId="0" borderId="0" xfId="7"/>
    <xf numFmtId="0" fontId="7" fillId="0" borderId="0" xfId="7" applyFill="1"/>
    <xf numFmtId="49" fontId="7" fillId="0" borderId="0" xfId="7" applyNumberFormat="1"/>
    <xf numFmtId="0" fontId="16" fillId="0" borderId="2" xfId="7" applyFont="1" applyFill="1" applyBorder="1" applyAlignment="1">
      <alignment shrinkToFit="1"/>
    </xf>
    <xf numFmtId="0" fontId="16" fillId="0" borderId="2" xfId="7" applyFont="1" applyBorder="1" applyAlignment="1">
      <alignment shrinkToFit="1"/>
    </xf>
    <xf numFmtId="0" fontId="16" fillId="0" borderId="2" xfId="7" applyFont="1" applyBorder="1"/>
    <xf numFmtId="0" fontId="11" fillId="0" borderId="2" xfId="7" applyNumberFormat="1" applyFont="1" applyBorder="1" applyAlignment="1">
      <alignment shrinkToFit="1"/>
    </xf>
    <xf numFmtId="0" fontId="11" fillId="0" borderId="2" xfId="7" applyNumberFormat="1" applyFont="1" applyBorder="1" applyAlignment="1">
      <alignment wrapText="1"/>
    </xf>
    <xf numFmtId="49" fontId="11" fillId="0" borderId="2" xfId="7" applyNumberFormat="1" applyFont="1" applyBorder="1"/>
    <xf numFmtId="0" fontId="13" fillId="0" borderId="0" xfId="7" applyFont="1"/>
    <xf numFmtId="0" fontId="13" fillId="0" borderId="0" xfId="7" applyFont="1" applyFill="1"/>
    <xf numFmtId="0" fontId="9" fillId="0" borderId="2" xfId="7" applyNumberFormat="1" applyFont="1" applyBorder="1" applyAlignment="1">
      <alignment shrinkToFit="1"/>
    </xf>
    <xf numFmtId="0" fontId="9" fillId="0" borderId="2" xfId="7" applyNumberFormat="1" applyFont="1" applyBorder="1" applyAlignment="1">
      <alignment wrapText="1"/>
    </xf>
    <xf numFmtId="49" fontId="9" fillId="0" borderId="2" xfId="7" applyNumberFormat="1" applyFont="1" applyBorder="1"/>
    <xf numFmtId="49" fontId="9" fillId="0" borderId="2" xfId="7" applyNumberFormat="1" applyFont="1" applyBorder="1" applyAlignment="1">
      <alignment shrinkToFit="1"/>
    </xf>
    <xf numFmtId="49" fontId="9" fillId="0" borderId="5" xfId="7" applyNumberFormat="1" applyFont="1" applyBorder="1" applyAlignment="1">
      <alignment shrinkToFit="1"/>
    </xf>
    <xf numFmtId="0" fontId="7" fillId="0" borderId="0" xfId="7" quotePrefix="1" applyFill="1" applyAlignment="1">
      <alignment wrapText="1"/>
    </xf>
    <xf numFmtId="0" fontId="13" fillId="0" borderId="0" xfId="7" quotePrefix="1" applyFont="1" applyFill="1" applyAlignment="1">
      <alignment wrapText="1"/>
    </xf>
    <xf numFmtId="0" fontId="13" fillId="0" borderId="0" xfId="7" quotePrefix="1" applyFont="1" applyAlignment="1">
      <alignment wrapText="1"/>
    </xf>
    <xf numFmtId="49" fontId="13" fillId="0" borderId="0" xfId="7" quotePrefix="1" applyNumberFormat="1" applyFont="1" applyAlignment="1">
      <alignment wrapText="1"/>
    </xf>
    <xf numFmtId="0" fontId="17" fillId="0" borderId="0" xfId="7" quotePrefix="1" applyFont="1" applyFill="1" applyAlignment="1">
      <alignment wrapText="1"/>
    </xf>
    <xf numFmtId="0" fontId="17" fillId="0" borderId="0" xfId="7" quotePrefix="1" applyFont="1" applyAlignment="1">
      <alignment wrapText="1"/>
    </xf>
    <xf numFmtId="49" fontId="17" fillId="0" borderId="0" xfId="7" quotePrefix="1" applyNumberFormat="1" applyFont="1" applyAlignment="1">
      <alignment wrapText="1"/>
    </xf>
    <xf numFmtId="0" fontId="16" fillId="0" borderId="1" xfId="7" applyFont="1" applyFill="1" applyBorder="1" applyAlignment="1">
      <alignment horizontal="center" vertical="center"/>
    </xf>
    <xf numFmtId="0" fontId="16" fillId="0" borderId="1" xfId="7" applyFont="1" applyBorder="1" applyAlignment="1">
      <alignment horizontal="center" vertical="center" wrapText="1"/>
    </xf>
    <xf numFmtId="0" fontId="16" fillId="0" borderId="1" xfId="7" applyFont="1" applyBorder="1" applyAlignment="1">
      <alignment horizontal="center" vertical="center"/>
    </xf>
    <xf numFmtId="0" fontId="7" fillId="0" borderId="0" xfId="7" applyAlignment="1">
      <alignment horizontal="right"/>
    </xf>
    <xf numFmtId="0" fontId="7" fillId="0" borderId="0" xfId="7" applyFill="1" applyAlignment="1">
      <alignment horizontal="right"/>
    </xf>
    <xf numFmtId="0" fontId="18" fillId="0" borderId="0" xfId="7" applyFont="1" applyBorder="1" applyAlignment="1">
      <alignment horizontal="right"/>
    </xf>
    <xf numFmtId="0" fontId="18" fillId="0" borderId="0" xfId="7" applyFont="1" applyFill="1" applyBorder="1" applyAlignment="1">
      <alignment horizontal="right"/>
    </xf>
    <xf numFmtId="49" fontId="18" fillId="0" borderId="0" xfId="7" applyNumberFormat="1" applyFont="1" applyBorder="1"/>
    <xf numFmtId="0" fontId="4" fillId="0" borderId="0" xfId="0" applyFont="1" applyAlignment="1">
      <alignment horizontal="right"/>
    </xf>
    <xf numFmtId="49" fontId="11" fillId="0" borderId="0" xfId="0" applyNumberFormat="1" applyFont="1" applyBorder="1"/>
    <xf numFmtId="0" fontId="20" fillId="0" borderId="0" xfId="0" applyFont="1" applyFill="1" applyBorder="1" applyAlignment="1"/>
    <xf numFmtId="0" fontId="20" fillId="0" borderId="0" xfId="0" applyFont="1" applyBorder="1" applyAlignment="1">
      <alignment horizontal="right" wrapText="1"/>
    </xf>
    <xf numFmtId="0" fontId="20" fillId="0" borderId="0" xfId="0" applyFont="1" applyBorder="1" applyAlignment="1">
      <alignment horizontal="right"/>
    </xf>
    <xf numFmtId="0" fontId="20" fillId="0" borderId="8" xfId="0" applyFont="1" applyBorder="1" applyAlignment="1">
      <alignment horizontal="right" wrapText="1"/>
    </xf>
    <xf numFmtId="0" fontId="20" fillId="0" borderId="0" xfId="0" applyFont="1" applyFill="1" applyBorder="1" applyAlignment="1">
      <alignment horizontal="right"/>
    </xf>
    <xf numFmtId="0" fontId="19" fillId="0" borderId="8" xfId="7" applyFont="1" applyBorder="1" applyAlignment="1">
      <alignment horizontal="right" wrapText="1"/>
    </xf>
    <xf numFmtId="0" fontId="15" fillId="0" borderId="0" xfId="7" applyNumberFormat="1" applyFont="1" applyAlignment="1">
      <alignment horizontal="center" vertical="center" wrapText="1"/>
    </xf>
    <xf numFmtId="49" fontId="16" fillId="0" borderId="2" xfId="7" applyNumberFormat="1" applyFont="1" applyBorder="1" applyAlignment="1">
      <alignment horizontal="center"/>
    </xf>
    <xf numFmtId="49" fontId="16" fillId="0" borderId="1" xfId="7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15" fillId="0" borderId="0" xfId="9" applyNumberFormat="1" applyFont="1" applyAlignment="1">
      <alignment horizontal="center" vertical="center" wrapText="1"/>
    </xf>
    <xf numFmtId="49" fontId="9" fillId="0" borderId="5" xfId="9" applyNumberFormat="1" applyFont="1" applyBorder="1" applyAlignment="1"/>
    <xf numFmtId="49" fontId="9" fillId="0" borderId="4" xfId="9" applyNumberFormat="1" applyFont="1" applyBorder="1" applyAlignment="1"/>
    <xf numFmtId="49" fontId="9" fillId="0" borderId="3" xfId="9" applyNumberFormat="1" applyFont="1" applyBorder="1" applyAlignment="1"/>
    <xf numFmtId="49" fontId="10" fillId="0" borderId="5" xfId="9" applyNumberFormat="1" applyFont="1" applyBorder="1" applyAlignment="1">
      <alignment wrapText="1"/>
    </xf>
    <xf numFmtId="49" fontId="10" fillId="0" borderId="4" xfId="9" applyNumberFormat="1" applyFont="1" applyBorder="1" applyAlignment="1">
      <alignment wrapText="1"/>
    </xf>
    <xf numFmtId="49" fontId="10" fillId="0" borderId="3" xfId="9" applyNumberFormat="1" applyFont="1" applyBorder="1" applyAlignment="1">
      <alignment wrapText="1"/>
    </xf>
    <xf numFmtId="0" fontId="6" fillId="0" borderId="0" xfId="9" applyNumberFormat="1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</cellXfs>
  <cellStyles count="10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32"/>
  <sheetViews>
    <sheetView tabSelected="1" view="pageBreakPreview" topLeftCell="A2" zoomScale="60" zoomScaleNormal="100" workbookViewId="0">
      <selection activeCell="F11" sqref="F11"/>
    </sheetView>
  </sheetViews>
  <sheetFormatPr defaultColWidth="9.140625" defaultRowHeight="12.75" x14ac:dyDescent="0.2"/>
  <cols>
    <col min="1" max="1" width="9.140625" style="51"/>
    <col min="2" max="2" width="10.140625" style="53" bestFit="1" customWidth="1"/>
    <col min="3" max="3" width="3.28515625" style="53" customWidth="1"/>
    <col min="4" max="4" width="5.5703125" style="53" bestFit="1" customWidth="1"/>
    <col min="5" max="5" width="4.85546875" style="53" bestFit="1" customWidth="1"/>
    <col min="6" max="6" width="47.85546875" style="51" customWidth="1"/>
    <col min="7" max="7" width="11.7109375" style="51" customWidth="1"/>
    <col min="8" max="12" width="11.7109375" style="52" hidden="1" customWidth="1"/>
    <col min="13" max="16384" width="9.140625" style="51"/>
  </cols>
  <sheetData>
    <row r="1" spans="2:13" ht="15" hidden="1" customHeight="1" x14ac:dyDescent="0.25">
      <c r="B1" s="59"/>
      <c r="C1" s="59"/>
      <c r="D1" s="59"/>
      <c r="E1" s="59"/>
      <c r="F1" s="58"/>
      <c r="G1" s="57"/>
      <c r="H1" s="57"/>
      <c r="I1" s="57"/>
      <c r="J1" s="57"/>
      <c r="K1" s="57"/>
    </row>
    <row r="2" spans="2:13" customFormat="1" ht="15.6" customHeight="1" x14ac:dyDescent="0.25">
      <c r="B2" s="83"/>
      <c r="C2" s="83"/>
      <c r="D2" s="83"/>
      <c r="E2" s="83"/>
      <c r="F2" s="87" t="s">
        <v>201</v>
      </c>
      <c r="G2" s="87"/>
      <c r="H2" s="87"/>
    </row>
    <row r="3" spans="2:13" customFormat="1" ht="15.6" customHeight="1" x14ac:dyDescent="0.25">
      <c r="B3" s="83"/>
      <c r="C3" s="83"/>
      <c r="D3" s="83"/>
      <c r="E3" s="83"/>
      <c r="F3" s="85" t="s">
        <v>97</v>
      </c>
      <c r="G3" s="85"/>
      <c r="H3" s="85"/>
    </row>
    <row r="4" spans="2:13" customFormat="1" ht="14.45" customHeight="1" x14ac:dyDescent="0.25">
      <c r="B4" s="83"/>
      <c r="C4" s="83"/>
      <c r="D4" s="83"/>
      <c r="E4" s="83"/>
      <c r="F4" s="88" t="s">
        <v>197</v>
      </c>
      <c r="G4" s="88"/>
      <c r="H4" s="84"/>
      <c r="I4" s="84"/>
      <c r="J4" s="84"/>
      <c r="K4" s="84"/>
      <c r="L4" s="84"/>
      <c r="M4" s="84"/>
    </row>
    <row r="5" spans="2:13" customFormat="1" ht="15.6" customHeight="1" x14ac:dyDescent="0.25">
      <c r="B5" s="83"/>
      <c r="C5" s="83"/>
      <c r="D5" s="83"/>
      <c r="E5" s="83"/>
      <c r="F5" s="85" t="s">
        <v>198</v>
      </c>
      <c r="G5" s="85"/>
      <c r="H5" s="85"/>
    </row>
    <row r="6" spans="2:13" customFormat="1" ht="15.6" customHeight="1" x14ac:dyDescent="0.25">
      <c r="B6" s="83"/>
      <c r="C6" s="83"/>
      <c r="D6" s="83"/>
      <c r="E6" s="83"/>
      <c r="F6" s="85" t="s">
        <v>199</v>
      </c>
      <c r="G6" s="85"/>
      <c r="H6" s="85"/>
    </row>
    <row r="7" spans="2:13" customFormat="1" ht="15.75" x14ac:dyDescent="0.25">
      <c r="B7" s="83"/>
      <c r="C7" s="83"/>
      <c r="D7" s="83"/>
      <c r="E7" s="83"/>
      <c r="F7" s="86" t="s">
        <v>200</v>
      </c>
      <c r="G7" s="86"/>
      <c r="H7" s="86"/>
    </row>
    <row r="8" spans="2:13" ht="15" x14ac:dyDescent="0.25">
      <c r="B8" s="81"/>
      <c r="C8" s="81"/>
      <c r="D8" s="81"/>
      <c r="E8" s="81"/>
      <c r="F8" s="89"/>
      <c r="G8" s="89"/>
      <c r="H8" s="80"/>
      <c r="K8" s="79" t="s">
        <v>173</v>
      </c>
    </row>
    <row r="10" spans="2:13" ht="33.75" customHeight="1" x14ac:dyDescent="0.2">
      <c r="B10" s="90" t="str">
        <f>"Доходы бюджета муниципального образования """&amp;G14&amp;""" "&amp;MID(H14,6,50)&amp;" Удмуртской Республики на "&amp;MID(H13,FIND("Проект",G13,1)+7,4)&amp;" год и плановый период "&amp;MID(I13,FIND("Прогноз",I13,1)+8,4)&amp;" и "&amp;MID(K13,FIND("Прогноз",K13,1)+8,4)&amp;" годов "</f>
        <v xml:space="preserve">Доходы бюджета муниципального образования "Мысовское" Кезского района Удмуртской Республики на 2021 год и плановый период 2022 и 2023 годов </v>
      </c>
      <c r="C10" s="90"/>
      <c r="D10" s="90"/>
      <c r="E10" s="90"/>
      <c r="F10" s="90"/>
      <c r="G10" s="90"/>
      <c r="H10" s="90"/>
      <c r="I10" s="90"/>
      <c r="J10" s="90"/>
      <c r="K10" s="90"/>
    </row>
    <row r="11" spans="2:13" x14ac:dyDescent="0.2">
      <c r="H11" s="78"/>
      <c r="K11" s="77" t="s">
        <v>172</v>
      </c>
    </row>
    <row r="12" spans="2:13" ht="33" customHeight="1" x14ac:dyDescent="0.2">
      <c r="B12" s="92" t="s">
        <v>160</v>
      </c>
      <c r="C12" s="92"/>
      <c r="D12" s="92"/>
      <c r="E12" s="92"/>
      <c r="F12" s="76" t="s">
        <v>8</v>
      </c>
      <c r="G12" s="75" t="str">
        <f>"Сумма на "&amp;MID(H13,FIND("Проект",H13,1)+7,4)&amp;" год"</f>
        <v>Сумма на 2021 год</v>
      </c>
      <c r="H12" s="74"/>
      <c r="I12" s="75" t="str">
        <f>"Сумма на "&amp;MID(J13,FIND("Прогноз",J13,1)+8,4)&amp;" год"</f>
        <v>Сумма на 2022 год</v>
      </c>
      <c r="J12" s="74"/>
      <c r="K12" s="75" t="str">
        <f>"Сумма на "&amp;MID(L13,FIND("Прогноз",L13,1)+8,4)&amp;" год"</f>
        <v>Сумма на 2023 год</v>
      </c>
      <c r="L12" s="74"/>
    </row>
    <row r="13" spans="2:13" ht="15" hidden="1" customHeight="1" x14ac:dyDescent="0.2">
      <c r="B13" s="73" t="s">
        <v>171</v>
      </c>
      <c r="C13" s="73" t="s">
        <v>170</v>
      </c>
      <c r="D13" s="73" t="s">
        <v>169</v>
      </c>
      <c r="E13" s="73" t="s">
        <v>168</v>
      </c>
      <c r="F13" s="72" t="s">
        <v>167</v>
      </c>
      <c r="G13" s="72" t="s">
        <v>166</v>
      </c>
      <c r="H13" s="71" t="s">
        <v>165</v>
      </c>
      <c r="I13" s="67" t="s">
        <v>164</v>
      </c>
      <c r="J13" s="67" t="s">
        <v>163</v>
      </c>
      <c r="K13" s="67" t="s">
        <v>162</v>
      </c>
      <c r="L13" s="67" t="s">
        <v>161</v>
      </c>
    </row>
    <row r="14" spans="2:13" ht="30" hidden="1" customHeight="1" x14ac:dyDescent="0.2">
      <c r="B14" s="70" t="s">
        <v>160</v>
      </c>
      <c r="C14" s="70" t="s">
        <v>159</v>
      </c>
      <c r="D14" s="70" t="s">
        <v>158</v>
      </c>
      <c r="E14" s="70" t="s">
        <v>157</v>
      </c>
      <c r="F14" s="69" t="s">
        <v>156</v>
      </c>
      <c r="G14" s="69" t="s">
        <v>155</v>
      </c>
      <c r="H14" s="68" t="s">
        <v>154</v>
      </c>
      <c r="I14" s="67" t="s">
        <v>153</v>
      </c>
      <c r="J14" s="67" t="s">
        <v>152</v>
      </c>
      <c r="K14" s="67" t="s">
        <v>151</v>
      </c>
      <c r="L14" s="67" t="s">
        <v>150</v>
      </c>
    </row>
    <row r="15" spans="2:13" s="60" customFormat="1" ht="16.5" hidden="1" customHeight="1" x14ac:dyDescent="0.2">
      <c r="B15" s="64" t="s">
        <v>149</v>
      </c>
      <c r="C15" s="64" t="s">
        <v>130</v>
      </c>
      <c r="D15" s="64" t="s">
        <v>122</v>
      </c>
      <c r="E15" s="64" t="s">
        <v>129</v>
      </c>
      <c r="F15" s="64"/>
      <c r="G15" s="66">
        <v>2240.6</v>
      </c>
      <c r="H15" s="65">
        <v>2240.6</v>
      </c>
      <c r="I15" s="66">
        <v>2220</v>
      </c>
      <c r="J15" s="65">
        <v>2220</v>
      </c>
      <c r="K15" s="66">
        <v>2270.6</v>
      </c>
      <c r="L15" s="65">
        <v>2270.6</v>
      </c>
    </row>
    <row r="16" spans="2:13" s="60" customFormat="1" ht="28.5" x14ac:dyDescent="0.2">
      <c r="B16" s="64" t="s">
        <v>148</v>
      </c>
      <c r="C16" s="64" t="s">
        <v>130</v>
      </c>
      <c r="D16" s="64" t="s">
        <v>122</v>
      </c>
      <c r="E16" s="64" t="s">
        <v>129</v>
      </c>
      <c r="F16" s="63" t="s">
        <v>147</v>
      </c>
      <c r="G16" s="62">
        <f>G17+G19</f>
        <v>190.9</v>
      </c>
      <c r="H16" s="62"/>
      <c r="I16" s="62">
        <v>149.5</v>
      </c>
      <c r="J16" s="62"/>
      <c r="K16" s="62">
        <v>152.9</v>
      </c>
      <c r="L16" s="61"/>
    </row>
    <row r="17" spans="2:12" s="60" customFormat="1" ht="14.25" x14ac:dyDescent="0.2">
      <c r="B17" s="64" t="s">
        <v>146</v>
      </c>
      <c r="C17" s="64" t="s">
        <v>130</v>
      </c>
      <c r="D17" s="64" t="s">
        <v>122</v>
      </c>
      <c r="E17" s="64" t="s">
        <v>129</v>
      </c>
      <c r="F17" s="63" t="s">
        <v>145</v>
      </c>
      <c r="G17" s="62">
        <f>G18</f>
        <v>46.9</v>
      </c>
      <c r="H17" s="62"/>
      <c r="I17" s="62">
        <v>48.5</v>
      </c>
      <c r="J17" s="62"/>
      <c r="K17" s="62">
        <v>51.9</v>
      </c>
      <c r="L17" s="61"/>
    </row>
    <row r="18" spans="2:12" ht="90" x14ac:dyDescent="0.25">
      <c r="B18" s="59" t="s">
        <v>144</v>
      </c>
      <c r="C18" s="59" t="s">
        <v>57</v>
      </c>
      <c r="D18" s="59" t="s">
        <v>122</v>
      </c>
      <c r="E18" s="59" t="s">
        <v>135</v>
      </c>
      <c r="F18" s="58" t="s">
        <v>143</v>
      </c>
      <c r="G18" s="57">
        <v>46.9</v>
      </c>
      <c r="H18" s="57"/>
      <c r="I18" s="57">
        <v>48.5</v>
      </c>
      <c r="J18" s="57"/>
      <c r="K18" s="57">
        <v>51.9</v>
      </c>
    </row>
    <row r="19" spans="2:12" s="60" customFormat="1" ht="14.25" x14ac:dyDescent="0.2">
      <c r="B19" s="64" t="s">
        <v>142</v>
      </c>
      <c r="C19" s="64" t="s">
        <v>130</v>
      </c>
      <c r="D19" s="64" t="s">
        <v>122</v>
      </c>
      <c r="E19" s="64" t="s">
        <v>129</v>
      </c>
      <c r="F19" s="63" t="s">
        <v>141</v>
      </c>
      <c r="G19" s="62">
        <f>G20+G21+G22</f>
        <v>144</v>
      </c>
      <c r="H19" s="62"/>
      <c r="I19" s="62">
        <v>101</v>
      </c>
      <c r="J19" s="62"/>
      <c r="K19" s="62">
        <v>101</v>
      </c>
      <c r="L19" s="61"/>
    </row>
    <row r="20" spans="2:12" ht="60" x14ac:dyDescent="0.25">
      <c r="B20" s="59" t="s">
        <v>140</v>
      </c>
      <c r="C20" s="59" t="s">
        <v>42</v>
      </c>
      <c r="D20" s="59" t="s">
        <v>122</v>
      </c>
      <c r="E20" s="59" t="s">
        <v>135</v>
      </c>
      <c r="F20" s="58" t="s">
        <v>139</v>
      </c>
      <c r="G20" s="57">
        <v>5</v>
      </c>
      <c r="H20" s="57"/>
      <c r="I20" s="57">
        <v>5</v>
      </c>
      <c r="J20" s="57"/>
      <c r="K20" s="57">
        <v>5</v>
      </c>
    </row>
    <row r="21" spans="2:12" ht="45" x14ac:dyDescent="0.25">
      <c r="B21" s="59" t="s">
        <v>138</v>
      </c>
      <c r="C21" s="59" t="s">
        <v>42</v>
      </c>
      <c r="D21" s="59" t="s">
        <v>122</v>
      </c>
      <c r="E21" s="59" t="s">
        <v>135</v>
      </c>
      <c r="F21" s="58" t="s">
        <v>137</v>
      </c>
      <c r="G21" s="57">
        <f>25+27</f>
        <v>52</v>
      </c>
      <c r="H21" s="57"/>
      <c r="I21" s="57">
        <v>25</v>
      </c>
      <c r="J21" s="57"/>
      <c r="K21" s="57">
        <v>25</v>
      </c>
    </row>
    <row r="22" spans="2:12" ht="45" x14ac:dyDescent="0.25">
      <c r="B22" s="59" t="s">
        <v>136</v>
      </c>
      <c r="C22" s="59" t="s">
        <v>42</v>
      </c>
      <c r="D22" s="59" t="s">
        <v>122</v>
      </c>
      <c r="E22" s="59" t="s">
        <v>135</v>
      </c>
      <c r="F22" s="58" t="s">
        <v>134</v>
      </c>
      <c r="G22" s="57">
        <f>71+16</f>
        <v>87</v>
      </c>
      <c r="H22" s="57"/>
      <c r="I22" s="57">
        <v>71</v>
      </c>
      <c r="J22" s="57"/>
      <c r="K22" s="57">
        <v>71</v>
      </c>
    </row>
    <row r="23" spans="2:12" s="60" customFormat="1" ht="14.25" x14ac:dyDescent="0.2">
      <c r="B23" s="64" t="s">
        <v>133</v>
      </c>
      <c r="C23" s="64" t="s">
        <v>130</v>
      </c>
      <c r="D23" s="64" t="s">
        <v>122</v>
      </c>
      <c r="E23" s="64" t="s">
        <v>129</v>
      </c>
      <c r="F23" s="63" t="s">
        <v>132</v>
      </c>
      <c r="G23" s="62">
        <f>G24</f>
        <v>2384.6999999999998</v>
      </c>
      <c r="H23" s="62"/>
      <c r="I23" s="62">
        <v>2070.5</v>
      </c>
      <c r="J23" s="62"/>
      <c r="K23" s="62">
        <v>2117.6999999999998</v>
      </c>
      <c r="L23" s="61"/>
    </row>
    <row r="24" spans="2:12" s="60" customFormat="1" ht="42.75" x14ac:dyDescent="0.2">
      <c r="B24" s="64" t="s">
        <v>131</v>
      </c>
      <c r="C24" s="64" t="s">
        <v>130</v>
      </c>
      <c r="D24" s="64" t="s">
        <v>122</v>
      </c>
      <c r="E24" s="64" t="s">
        <v>129</v>
      </c>
      <c r="F24" s="63" t="s">
        <v>128</v>
      </c>
      <c r="G24" s="62">
        <f>G25+G27+G28+G29+G26</f>
        <v>2384.6999999999998</v>
      </c>
      <c r="H24" s="62"/>
      <c r="I24" s="62">
        <v>2070.5</v>
      </c>
      <c r="J24" s="62"/>
      <c r="K24" s="62">
        <v>2117.6999999999998</v>
      </c>
      <c r="L24" s="61"/>
    </row>
    <row r="25" spans="2:12" ht="30" x14ac:dyDescent="0.25">
      <c r="B25" s="59" t="s">
        <v>127</v>
      </c>
      <c r="C25" s="59" t="s">
        <v>42</v>
      </c>
      <c r="D25" s="59" t="s">
        <v>122</v>
      </c>
      <c r="E25" s="59" t="s">
        <v>121</v>
      </c>
      <c r="F25" s="58" t="s">
        <v>126</v>
      </c>
      <c r="G25" s="57">
        <f>1140.4-118</f>
        <v>1022.4000000000001</v>
      </c>
      <c r="H25" s="57"/>
      <c r="I25" s="57">
        <v>1117.4000000000001</v>
      </c>
      <c r="J25" s="57"/>
      <c r="K25" s="57">
        <v>1161.8</v>
      </c>
    </row>
    <row r="26" spans="2:12" ht="45" x14ac:dyDescent="0.25">
      <c r="B26" s="59" t="s">
        <v>193</v>
      </c>
      <c r="C26" s="59" t="s">
        <v>42</v>
      </c>
      <c r="D26" s="59" t="s">
        <v>122</v>
      </c>
      <c r="E26" s="59" t="s">
        <v>121</v>
      </c>
      <c r="F26" s="58" t="s">
        <v>194</v>
      </c>
      <c r="G26" s="57">
        <v>94</v>
      </c>
      <c r="H26" s="57"/>
      <c r="I26" s="57"/>
      <c r="J26" s="57"/>
      <c r="K26" s="57"/>
    </row>
    <row r="27" spans="2:12" ht="60" x14ac:dyDescent="0.25">
      <c r="B27" s="59" t="s">
        <v>125</v>
      </c>
      <c r="C27" s="59" t="s">
        <v>42</v>
      </c>
      <c r="D27" s="59" t="s">
        <v>122</v>
      </c>
      <c r="E27" s="59" t="s">
        <v>121</v>
      </c>
      <c r="F27" s="58" t="s">
        <v>124</v>
      </c>
      <c r="G27" s="57">
        <v>102.3</v>
      </c>
      <c r="H27" s="57"/>
      <c r="I27" s="57">
        <v>103.1</v>
      </c>
      <c r="J27" s="57"/>
      <c r="K27" s="57">
        <v>105.9</v>
      </c>
    </row>
    <row r="28" spans="2:12" ht="90" x14ac:dyDescent="0.25">
      <c r="B28" s="59" t="s">
        <v>123</v>
      </c>
      <c r="C28" s="59" t="s">
        <v>42</v>
      </c>
      <c r="D28" s="59" t="s">
        <v>122</v>
      </c>
      <c r="E28" s="59" t="s">
        <v>121</v>
      </c>
      <c r="F28" s="58" t="s">
        <v>120</v>
      </c>
      <c r="G28" s="57">
        <f>850+200+50</f>
        <v>1100</v>
      </c>
      <c r="H28" s="57"/>
      <c r="I28" s="57">
        <v>850</v>
      </c>
      <c r="J28" s="57"/>
      <c r="K28" s="57">
        <v>850</v>
      </c>
    </row>
    <row r="29" spans="2:12" ht="30" x14ac:dyDescent="0.25">
      <c r="B29" s="59" t="s">
        <v>181</v>
      </c>
      <c r="C29" s="59" t="s">
        <v>42</v>
      </c>
      <c r="D29" s="59" t="s">
        <v>122</v>
      </c>
      <c r="E29" s="59" t="s">
        <v>121</v>
      </c>
      <c r="F29" s="58" t="s">
        <v>182</v>
      </c>
      <c r="G29" s="57">
        <f>59+7</f>
        <v>66</v>
      </c>
      <c r="H29" s="57"/>
      <c r="I29" s="57"/>
      <c r="J29" s="57"/>
      <c r="K29" s="57"/>
    </row>
    <row r="30" spans="2:12" ht="15.75" x14ac:dyDescent="0.25">
      <c r="B30" s="91"/>
      <c r="C30" s="91"/>
      <c r="D30" s="91"/>
      <c r="E30" s="91"/>
      <c r="F30" s="56" t="s">
        <v>119</v>
      </c>
      <c r="G30" s="55">
        <f>G16+G23</f>
        <v>2575.6</v>
      </c>
      <c r="H30" s="54"/>
      <c r="I30" s="55">
        <f>I15</f>
        <v>2220</v>
      </c>
      <c r="J30" s="54"/>
      <c r="K30" s="55">
        <f>K15</f>
        <v>2270.6</v>
      </c>
      <c r="L30" s="54"/>
    </row>
    <row r="31" spans="2:12" ht="15.75" x14ac:dyDescent="0.25">
      <c r="B31" s="91"/>
      <c r="C31" s="91"/>
      <c r="D31" s="91"/>
      <c r="E31" s="91"/>
      <c r="F31" s="56" t="s">
        <v>118</v>
      </c>
      <c r="G31" s="55">
        <f>G32-G30</f>
        <v>16.700000000000273</v>
      </c>
      <c r="H31" s="54"/>
      <c r="I31" s="55">
        <f>I32-I30</f>
        <v>0</v>
      </c>
      <c r="J31" s="54"/>
      <c r="K31" s="55">
        <f>K32-K30</f>
        <v>0</v>
      </c>
      <c r="L31" s="54"/>
    </row>
    <row r="32" spans="2:12" ht="15.75" x14ac:dyDescent="0.25">
      <c r="B32" s="91"/>
      <c r="C32" s="91"/>
      <c r="D32" s="91"/>
      <c r="E32" s="91"/>
      <c r="F32" s="56" t="s">
        <v>117</v>
      </c>
      <c r="G32" s="55">
        <v>2592.3000000000002</v>
      </c>
      <c r="H32" s="54"/>
      <c r="I32" s="55">
        <f>J15</f>
        <v>2220</v>
      </c>
      <c r="J32" s="54"/>
      <c r="K32" s="55">
        <f>L15</f>
        <v>2270.6</v>
      </c>
      <c r="L32" s="54"/>
    </row>
  </sheetData>
  <mergeCells count="12">
    <mergeCell ref="F8:G8"/>
    <mergeCell ref="B10:K10"/>
    <mergeCell ref="B32:E32"/>
    <mergeCell ref="B12:E12"/>
    <mergeCell ref="B30:E30"/>
    <mergeCell ref="B31:E31"/>
    <mergeCell ref="F6:H6"/>
    <mergeCell ref="F7:H7"/>
    <mergeCell ref="F2:H2"/>
    <mergeCell ref="F3:H3"/>
    <mergeCell ref="F4:G4"/>
    <mergeCell ref="F5:H5"/>
  </mergeCells>
  <pageMargins left="0.75" right="0.75" top="1" bottom="1" header="0.5" footer="0.5"/>
  <pageSetup paperSize="9" scale="9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0"/>
  <sheetViews>
    <sheetView view="pageBreakPreview" zoomScaleNormal="100" zoomScaleSheetLayoutView="100" workbookViewId="0">
      <selection activeCell="B6" sqref="B6"/>
    </sheetView>
  </sheetViews>
  <sheetFormatPr defaultColWidth="9.140625" defaultRowHeight="15" x14ac:dyDescent="0.25"/>
  <cols>
    <col min="1" max="1" width="9.140625" style="4"/>
    <col min="2" max="2" width="26" style="4" customWidth="1"/>
    <col min="3" max="3" width="35.7109375" style="4" customWidth="1"/>
    <col min="4" max="4" width="13.140625" style="4" customWidth="1"/>
    <col min="5" max="5" width="9" style="4" hidden="1" customWidth="1"/>
    <col min="6" max="9" width="9.140625" style="4" hidden="1" customWidth="1"/>
    <col min="10" max="16384" width="9.140625" style="4"/>
  </cols>
  <sheetData>
    <row r="2" spans="2:9" x14ac:dyDescent="0.25">
      <c r="C2" s="96" t="s">
        <v>116</v>
      </c>
      <c r="D2" s="96"/>
      <c r="E2" s="96"/>
      <c r="F2" s="96"/>
    </row>
    <row r="3" spans="2:9" x14ac:dyDescent="0.25">
      <c r="C3" s="96" t="s">
        <v>115</v>
      </c>
      <c r="D3" s="96"/>
      <c r="E3" s="96"/>
      <c r="F3" s="96"/>
    </row>
    <row r="4" spans="2:9" x14ac:dyDescent="0.25">
      <c r="C4" s="96" t="s">
        <v>202</v>
      </c>
      <c r="D4" s="96"/>
      <c r="E4" s="96"/>
      <c r="F4" s="96"/>
    </row>
    <row r="5" spans="2:9" x14ac:dyDescent="0.25">
      <c r="C5" s="96" t="s">
        <v>198</v>
      </c>
      <c r="D5" s="96"/>
      <c r="E5" s="96"/>
      <c r="F5" s="96"/>
    </row>
    <row r="6" spans="2:9" x14ac:dyDescent="0.25">
      <c r="C6" s="96" t="s">
        <v>199</v>
      </c>
      <c r="D6" s="96"/>
    </row>
    <row r="7" spans="2:9" x14ac:dyDescent="0.25">
      <c r="C7" s="96" t="s">
        <v>200</v>
      </c>
      <c r="D7" s="96"/>
    </row>
    <row r="8" spans="2:9" x14ac:dyDescent="0.25">
      <c r="C8" s="82"/>
      <c r="D8" s="82"/>
    </row>
    <row r="9" spans="2:9" ht="33" customHeight="1" x14ac:dyDescent="0.25">
      <c r="B9" s="97" t="s">
        <v>114</v>
      </c>
      <c r="C9" s="97"/>
      <c r="D9" s="97"/>
      <c r="E9" s="97"/>
      <c r="F9" s="97"/>
      <c r="G9" s="97"/>
      <c r="H9" s="97"/>
    </row>
    <row r="11" spans="2:9" x14ac:dyDescent="0.25">
      <c r="D11" s="98"/>
      <c r="E11" s="98"/>
      <c r="F11" s="98"/>
      <c r="G11" s="98"/>
      <c r="H11" s="98"/>
      <c r="I11" s="98"/>
    </row>
    <row r="12" spans="2:9" x14ac:dyDescent="0.25">
      <c r="D12" s="4" t="s">
        <v>113</v>
      </c>
    </row>
    <row r="13" spans="2:9" x14ac:dyDescent="0.25">
      <c r="B13" s="93" t="s">
        <v>112</v>
      </c>
      <c r="C13" s="94" t="s">
        <v>8</v>
      </c>
      <c r="D13" s="95" t="s">
        <v>111</v>
      </c>
      <c r="E13" s="50"/>
      <c r="F13" s="50"/>
      <c r="G13" s="50"/>
      <c r="H13" s="50"/>
      <c r="I13" s="49"/>
    </row>
    <row r="14" spans="2:9" x14ac:dyDescent="0.25">
      <c r="B14" s="93"/>
      <c r="C14" s="94"/>
      <c r="D14" s="95"/>
      <c r="E14" s="48"/>
      <c r="F14" s="47"/>
      <c r="G14" s="47"/>
      <c r="H14" s="47"/>
      <c r="I14" s="47"/>
    </row>
    <row r="15" spans="2:9" ht="45" x14ac:dyDescent="0.25">
      <c r="B15" s="45" t="s">
        <v>110</v>
      </c>
      <c r="C15" s="46" t="s">
        <v>109</v>
      </c>
      <c r="D15" s="45">
        <v>0</v>
      </c>
      <c r="E15" s="45"/>
      <c r="F15" s="45"/>
      <c r="G15" s="45"/>
      <c r="H15" s="45"/>
      <c r="I15" s="45"/>
    </row>
    <row r="16" spans="2:9" ht="30" x14ac:dyDescent="0.25">
      <c r="B16" s="45" t="s">
        <v>108</v>
      </c>
      <c r="C16" s="46" t="s">
        <v>107</v>
      </c>
      <c r="D16" s="45">
        <v>16.7</v>
      </c>
      <c r="E16" s="45"/>
      <c r="F16" s="45"/>
      <c r="G16" s="45"/>
      <c r="H16" s="45"/>
      <c r="I16" s="45"/>
    </row>
    <row r="17" spans="2:9" ht="30" x14ac:dyDescent="0.25">
      <c r="B17" s="45" t="s">
        <v>106</v>
      </c>
      <c r="C17" s="46" t="s">
        <v>105</v>
      </c>
      <c r="D17" s="45">
        <v>-2575.6</v>
      </c>
      <c r="E17" s="45"/>
      <c r="F17" s="45"/>
      <c r="G17" s="45"/>
      <c r="H17" s="45"/>
      <c r="I17" s="45"/>
    </row>
    <row r="18" spans="2:9" ht="45" x14ac:dyDescent="0.25">
      <c r="B18" s="45" t="s">
        <v>104</v>
      </c>
      <c r="C18" s="46" t="s">
        <v>103</v>
      </c>
      <c r="D18" s="45">
        <v>2592.3000000000002</v>
      </c>
      <c r="E18" s="45"/>
      <c r="F18" s="45"/>
      <c r="G18" s="45"/>
      <c r="H18" s="45"/>
      <c r="I18" s="45"/>
    </row>
    <row r="19" spans="2:9" ht="45" x14ac:dyDescent="0.25">
      <c r="B19" s="45" t="s">
        <v>102</v>
      </c>
      <c r="C19" s="46" t="s">
        <v>101</v>
      </c>
      <c r="D19" s="45">
        <v>0</v>
      </c>
      <c r="E19" s="45"/>
      <c r="F19" s="45"/>
      <c r="G19" s="45"/>
      <c r="H19" s="45"/>
      <c r="I19" s="45"/>
    </row>
    <row r="20" spans="2:9" ht="45" x14ac:dyDescent="0.25">
      <c r="B20" s="45" t="s">
        <v>100</v>
      </c>
      <c r="C20" s="46" t="s">
        <v>99</v>
      </c>
      <c r="D20" s="45">
        <v>0</v>
      </c>
      <c r="E20" s="45"/>
      <c r="F20" s="45"/>
      <c r="G20" s="45"/>
      <c r="H20" s="45"/>
      <c r="I20" s="45"/>
    </row>
  </sheetData>
  <mergeCells count="11">
    <mergeCell ref="B13:B14"/>
    <mergeCell ref="C13:C14"/>
    <mergeCell ref="D13:D14"/>
    <mergeCell ref="C2:F2"/>
    <mergeCell ref="C3:F3"/>
    <mergeCell ref="C4:F4"/>
    <mergeCell ref="C5:F5"/>
    <mergeCell ref="B9:H9"/>
    <mergeCell ref="D11:I11"/>
    <mergeCell ref="C6:D6"/>
    <mergeCell ref="C7:D7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4"/>
  <sheetViews>
    <sheetView topLeftCell="A2" workbookViewId="0">
      <selection activeCell="J9" sqref="J9"/>
    </sheetView>
  </sheetViews>
  <sheetFormatPr defaultColWidth="9.140625" defaultRowHeight="15" x14ac:dyDescent="0.25"/>
  <cols>
    <col min="1" max="1" width="47.28515625" style="12" customWidth="1"/>
    <col min="2" max="2" width="5.85546875" style="11" customWidth="1"/>
    <col min="3" max="3" width="4" style="11" customWidth="1"/>
    <col min="4" max="4" width="3.42578125" style="11" customWidth="1"/>
    <col min="5" max="5" width="9.140625" style="11"/>
    <col min="6" max="6" width="3.85546875" style="11" customWidth="1"/>
    <col min="7" max="7" width="9.5703125" style="10" customWidth="1"/>
    <col min="8" max="9" width="9.5703125" style="10" hidden="1" customWidth="1"/>
    <col min="10" max="16384" width="9.140625" style="9"/>
  </cols>
  <sheetData>
    <row r="1" spans="1:9" s="15" customFormat="1" ht="13.5" hidden="1" customHeight="1" x14ac:dyDescent="0.25">
      <c r="A1" s="18"/>
      <c r="B1" s="17"/>
      <c r="C1" s="17"/>
      <c r="D1" s="17"/>
      <c r="E1" s="17"/>
      <c r="F1" s="17"/>
      <c r="G1" s="16"/>
      <c r="H1" s="16"/>
      <c r="I1" s="16"/>
    </row>
    <row r="2" spans="1:9" x14ac:dyDescent="0.25">
      <c r="E2" s="44"/>
      <c r="F2" s="44"/>
      <c r="G2" s="43" t="s">
        <v>98</v>
      </c>
    </row>
    <row r="3" spans="1:9" x14ac:dyDescent="0.25">
      <c r="A3" s="42"/>
      <c r="B3" s="42"/>
      <c r="C3" s="42"/>
      <c r="D3" s="42"/>
      <c r="E3" s="42"/>
      <c r="F3" s="42"/>
      <c r="G3" s="39" t="s">
        <v>97</v>
      </c>
    </row>
    <row r="4" spans="1:9" x14ac:dyDescent="0.25">
      <c r="A4" s="41"/>
      <c r="B4" s="41"/>
      <c r="C4" s="41"/>
      <c r="D4" s="41"/>
      <c r="E4" s="41"/>
      <c r="F4" s="41"/>
      <c r="G4" s="39" t="s">
        <v>203</v>
      </c>
    </row>
    <row r="5" spans="1:9" x14ac:dyDescent="0.25">
      <c r="A5" s="41"/>
      <c r="B5" s="41"/>
      <c r="C5" s="106" t="s">
        <v>204</v>
      </c>
      <c r="D5" s="106"/>
      <c r="E5" s="106"/>
      <c r="F5" s="106"/>
      <c r="G5" s="106"/>
    </row>
    <row r="6" spans="1:9" x14ac:dyDescent="0.25">
      <c r="C6" s="40"/>
      <c r="D6" s="40"/>
      <c r="E6" s="40"/>
      <c r="F6" s="40"/>
      <c r="G6" s="39" t="s">
        <v>205</v>
      </c>
    </row>
    <row r="7" spans="1:9" x14ac:dyDescent="0.25">
      <c r="G7" s="38" t="s">
        <v>200</v>
      </c>
    </row>
    <row r="8" spans="1:9" ht="51" customHeight="1" x14ac:dyDescent="0.25">
      <c r="A8" s="99" t="str">
        <f>"Ведомственная структура расходов бюджета поселения """&amp;MID(G12,FIND("*",G12,1)+1,LEN(G12)-FIND("*",G12,1))&amp;""" "&amp;MID(G12,FIND("%",G12,1)+5,FIND("*",G12,1)-FIND("%",G12,1)-5)&amp;" на "&amp;MID(G12,FIND("Проект",G12,1)+7,4)&amp;" год"</f>
        <v>Ведомственная структура расходов бюджета поселения "Мысовское"  Кезского района на 2021 год</v>
      </c>
      <c r="B8" s="99"/>
      <c r="C8" s="99"/>
      <c r="D8" s="99"/>
      <c r="E8" s="99"/>
      <c r="F8" s="99"/>
      <c r="G8" s="99"/>
      <c r="H8" s="37"/>
      <c r="I8" s="37"/>
    </row>
    <row r="9" spans="1:9" x14ac:dyDescent="0.25">
      <c r="E9" s="36"/>
      <c r="F9" s="36"/>
      <c r="G9" s="35" t="s">
        <v>96</v>
      </c>
    </row>
    <row r="10" spans="1:9" ht="57.75" customHeight="1" x14ac:dyDescent="0.25">
      <c r="A10" s="33" t="s">
        <v>83</v>
      </c>
      <c r="B10" s="33" t="s">
        <v>95</v>
      </c>
      <c r="C10" s="34" t="s">
        <v>81</v>
      </c>
      <c r="D10" s="34" t="s">
        <v>80</v>
      </c>
      <c r="E10" s="33" t="s">
        <v>94</v>
      </c>
      <c r="F10" s="32" t="s">
        <v>93</v>
      </c>
      <c r="G10" s="31" t="str">
        <f>"Сумма на "&amp;MID(G12,FIND("Проект",G12,1)+7,4)&amp;" год"</f>
        <v>Сумма на 2021 год</v>
      </c>
      <c r="H10" s="31" t="str">
        <f>MID(H12,FIND("Проект",H12,1)+7,4)&amp;" ББ="&amp;LEFT(RIGHT(H11,12),2)</f>
        <v>2021 ББ=20</v>
      </c>
      <c r="I10" s="31" t="str">
        <f>MID(I12,FIND("Проект",I12,1)+7,4)&amp;" ББ="&amp;LEFT(RIGHT(I11,12),2)</f>
        <v>2021 ББ=22</v>
      </c>
    </row>
    <row r="11" spans="1:9" s="27" customFormat="1" ht="36.75" hidden="1" customHeight="1" x14ac:dyDescent="0.2">
      <c r="A11" s="30" t="s">
        <v>92</v>
      </c>
      <c r="B11" s="29" t="s">
        <v>91</v>
      </c>
      <c r="C11" s="29" t="s">
        <v>90</v>
      </c>
      <c r="D11" s="29" t="s">
        <v>89</v>
      </c>
      <c r="E11" s="29" t="s">
        <v>88</v>
      </c>
      <c r="F11" s="29" t="s">
        <v>87</v>
      </c>
      <c r="G11" s="28" t="s">
        <v>86</v>
      </c>
      <c r="H11" s="28" t="s">
        <v>85</v>
      </c>
      <c r="I11" s="28" t="s">
        <v>84</v>
      </c>
    </row>
    <row r="12" spans="1:9" s="19" customFormat="1" ht="57.75" hidden="1" customHeight="1" x14ac:dyDescent="0.2">
      <c r="A12" s="26" t="s">
        <v>83</v>
      </c>
      <c r="B12" s="25" t="s">
        <v>82</v>
      </c>
      <c r="C12" s="25" t="s">
        <v>81</v>
      </c>
      <c r="D12" s="25" t="s">
        <v>80</v>
      </c>
      <c r="E12" s="25" t="s">
        <v>79</v>
      </c>
      <c r="F12" s="25" t="s">
        <v>78</v>
      </c>
      <c r="G12" s="24" t="s">
        <v>77</v>
      </c>
      <c r="H12" s="23" t="s">
        <v>77</v>
      </c>
      <c r="I12" s="23" t="s">
        <v>77</v>
      </c>
    </row>
    <row r="13" spans="1:9" s="19" customFormat="1" ht="14.25" hidden="1" x14ac:dyDescent="0.2">
      <c r="A13" s="22" t="s">
        <v>76</v>
      </c>
      <c r="B13" s="21" t="s">
        <v>21</v>
      </c>
      <c r="C13" s="21" t="s">
        <v>21</v>
      </c>
      <c r="D13" s="21" t="s">
        <v>21</v>
      </c>
      <c r="E13" s="21" t="s">
        <v>21</v>
      </c>
      <c r="F13" s="21" t="s">
        <v>21</v>
      </c>
      <c r="G13" s="20">
        <v>2240.6</v>
      </c>
      <c r="H13" s="20">
        <v>2240.6</v>
      </c>
      <c r="I13" s="20"/>
    </row>
    <row r="14" spans="1:9" s="19" customFormat="1" ht="24" x14ac:dyDescent="0.2">
      <c r="A14" s="22" t="s">
        <v>75</v>
      </c>
      <c r="B14" s="21" t="s">
        <v>19</v>
      </c>
      <c r="C14" s="21" t="s">
        <v>21</v>
      </c>
      <c r="D14" s="21" t="s">
        <v>21</v>
      </c>
      <c r="E14" s="21" t="s">
        <v>21</v>
      </c>
      <c r="F14" s="21" t="s">
        <v>21</v>
      </c>
      <c r="G14" s="20">
        <f>G15+G46+G54+G59+G68+G77</f>
        <v>2592.3000000000002</v>
      </c>
      <c r="H14" s="20">
        <v>2240.6</v>
      </c>
      <c r="I14" s="20"/>
    </row>
    <row r="15" spans="1:9" s="19" customFormat="1" ht="14.25" x14ac:dyDescent="0.2">
      <c r="A15" s="22" t="s">
        <v>74</v>
      </c>
      <c r="B15" s="21" t="s">
        <v>19</v>
      </c>
      <c r="C15" s="21" t="s">
        <v>57</v>
      </c>
      <c r="D15" s="21"/>
      <c r="E15" s="21" t="s">
        <v>21</v>
      </c>
      <c r="F15" s="21" t="s">
        <v>21</v>
      </c>
      <c r="G15" s="20">
        <f>G16+G21+G31</f>
        <v>1324.3</v>
      </c>
      <c r="H15" s="20">
        <v>1202.3</v>
      </c>
      <c r="I15" s="20"/>
    </row>
    <row r="16" spans="1:9" s="19" customFormat="1" ht="36" x14ac:dyDescent="0.2">
      <c r="A16" s="22" t="s">
        <v>73</v>
      </c>
      <c r="B16" s="21" t="s">
        <v>19</v>
      </c>
      <c r="C16" s="21" t="s">
        <v>57</v>
      </c>
      <c r="D16" s="21" t="s">
        <v>47</v>
      </c>
      <c r="E16" s="21" t="s">
        <v>21</v>
      </c>
      <c r="F16" s="21" t="s">
        <v>21</v>
      </c>
      <c r="G16" s="20">
        <f>G17</f>
        <v>524.29999999999995</v>
      </c>
      <c r="H16" s="20">
        <v>526.29999999999995</v>
      </c>
      <c r="I16" s="20"/>
    </row>
    <row r="17" spans="1:9" s="19" customFormat="1" ht="25.5" x14ac:dyDescent="0.2">
      <c r="A17" s="22" t="s">
        <v>24</v>
      </c>
      <c r="B17" s="21" t="s">
        <v>19</v>
      </c>
      <c r="C17" s="21" t="s">
        <v>57</v>
      </c>
      <c r="D17" s="21" t="s">
        <v>47</v>
      </c>
      <c r="E17" s="21" t="s">
        <v>23</v>
      </c>
      <c r="F17" s="21" t="s">
        <v>21</v>
      </c>
      <c r="G17" s="20">
        <f>G18</f>
        <v>524.29999999999995</v>
      </c>
      <c r="H17" s="20">
        <v>526.29999999999995</v>
      </c>
      <c r="I17" s="20"/>
    </row>
    <row r="18" spans="1:9" s="19" customFormat="1" ht="25.5" x14ac:dyDescent="0.2">
      <c r="A18" s="22" t="s">
        <v>72</v>
      </c>
      <c r="B18" s="21" t="s">
        <v>19</v>
      </c>
      <c r="C18" s="21" t="s">
        <v>57</v>
      </c>
      <c r="D18" s="21" t="s">
        <v>47</v>
      </c>
      <c r="E18" s="21" t="s">
        <v>71</v>
      </c>
      <c r="F18" s="21" t="s">
        <v>21</v>
      </c>
      <c r="G18" s="20">
        <f>G19+G20</f>
        <v>524.29999999999995</v>
      </c>
      <c r="H18" s="20">
        <v>526.29999999999995</v>
      </c>
      <c r="I18" s="20"/>
    </row>
    <row r="19" spans="1:9" s="15" customFormat="1" ht="26.25" x14ac:dyDescent="0.25">
      <c r="A19" s="18" t="s">
        <v>51</v>
      </c>
      <c r="B19" s="17" t="s">
        <v>19</v>
      </c>
      <c r="C19" s="17" t="s">
        <v>57</v>
      </c>
      <c r="D19" s="17" t="s">
        <v>47</v>
      </c>
      <c r="E19" s="17" t="s">
        <v>71</v>
      </c>
      <c r="F19" s="17" t="s">
        <v>50</v>
      </c>
      <c r="G19" s="16">
        <f>404.2</f>
        <v>404.2</v>
      </c>
      <c r="H19" s="16">
        <v>404.2</v>
      </c>
      <c r="I19" s="16"/>
    </row>
    <row r="20" spans="1:9" s="15" customFormat="1" ht="36.75" x14ac:dyDescent="0.25">
      <c r="A20" s="18" t="s">
        <v>49</v>
      </c>
      <c r="B20" s="17" t="s">
        <v>19</v>
      </c>
      <c r="C20" s="17" t="s">
        <v>57</v>
      </c>
      <c r="D20" s="17" t="s">
        <v>47</v>
      </c>
      <c r="E20" s="17" t="s">
        <v>71</v>
      </c>
      <c r="F20" s="17" t="s">
        <v>48</v>
      </c>
      <c r="G20" s="16">
        <f>122.1-2</f>
        <v>120.1</v>
      </c>
      <c r="H20" s="16">
        <v>122.1</v>
      </c>
      <c r="I20" s="16"/>
    </row>
    <row r="21" spans="1:9" s="19" customFormat="1" ht="48" x14ac:dyDescent="0.2">
      <c r="A21" s="22" t="s">
        <v>70</v>
      </c>
      <c r="B21" s="21" t="s">
        <v>19</v>
      </c>
      <c r="C21" s="21" t="s">
        <v>57</v>
      </c>
      <c r="D21" s="21" t="s">
        <v>17</v>
      </c>
      <c r="E21" s="21" t="s">
        <v>21</v>
      </c>
      <c r="F21" s="21" t="s">
        <v>21</v>
      </c>
      <c r="G21" s="20">
        <f>G22</f>
        <v>715.2</v>
      </c>
      <c r="H21" s="20">
        <v>666</v>
      </c>
      <c r="I21" s="20"/>
    </row>
    <row r="22" spans="1:9" s="19" customFormat="1" ht="25.5" x14ac:dyDescent="0.2">
      <c r="A22" s="22" t="s">
        <v>24</v>
      </c>
      <c r="B22" s="21" t="s">
        <v>19</v>
      </c>
      <c r="C22" s="21" t="s">
        <v>57</v>
      </c>
      <c r="D22" s="21" t="s">
        <v>17</v>
      </c>
      <c r="E22" s="21" t="s">
        <v>23</v>
      </c>
      <c r="F22" s="21" t="s">
        <v>21</v>
      </c>
      <c r="G22" s="20">
        <f>G23</f>
        <v>715.2</v>
      </c>
      <c r="H22" s="20">
        <v>666</v>
      </c>
      <c r="I22" s="20"/>
    </row>
    <row r="23" spans="1:9" s="19" customFormat="1" ht="25.5" x14ac:dyDescent="0.2">
      <c r="A23" s="22" t="s">
        <v>69</v>
      </c>
      <c r="B23" s="21" t="s">
        <v>19</v>
      </c>
      <c r="C23" s="21" t="s">
        <v>57</v>
      </c>
      <c r="D23" s="21" t="s">
        <v>17</v>
      </c>
      <c r="E23" s="21" t="s">
        <v>63</v>
      </c>
      <c r="F23" s="21" t="s">
        <v>21</v>
      </c>
      <c r="G23" s="20">
        <f>G24+G25+G26+G27+G28+G29</f>
        <v>715.2</v>
      </c>
      <c r="H23" s="20">
        <v>666</v>
      </c>
      <c r="I23" s="20"/>
    </row>
    <row r="24" spans="1:9" s="15" customFormat="1" ht="26.25" x14ac:dyDescent="0.25">
      <c r="A24" s="18" t="s">
        <v>51</v>
      </c>
      <c r="B24" s="17" t="s">
        <v>19</v>
      </c>
      <c r="C24" s="17" t="s">
        <v>57</v>
      </c>
      <c r="D24" s="17" t="s">
        <v>17</v>
      </c>
      <c r="E24" s="17" t="s">
        <v>63</v>
      </c>
      <c r="F24" s="17" t="s">
        <v>50</v>
      </c>
      <c r="G24" s="16">
        <f>461.3-17.4-6.1+71.8-20+22.2-52.3</f>
        <v>459.5</v>
      </c>
      <c r="H24" s="16">
        <v>461.3</v>
      </c>
      <c r="I24" s="16"/>
    </row>
    <row r="25" spans="1:9" s="15" customFormat="1" ht="36.75" x14ac:dyDescent="0.25">
      <c r="A25" s="18" t="s">
        <v>49</v>
      </c>
      <c r="B25" s="17" t="s">
        <v>19</v>
      </c>
      <c r="C25" s="17" t="s">
        <v>57</v>
      </c>
      <c r="D25" s="17" t="s">
        <v>17</v>
      </c>
      <c r="E25" s="17" t="s">
        <v>63</v>
      </c>
      <c r="F25" s="17" t="s">
        <v>48</v>
      </c>
      <c r="G25" s="16">
        <f>139.4-7.6-2.6-22.7</f>
        <v>106.50000000000001</v>
      </c>
      <c r="H25" s="16">
        <v>139.4</v>
      </c>
      <c r="I25" s="16"/>
    </row>
    <row r="26" spans="1:9" s="15" customFormat="1" ht="26.25" x14ac:dyDescent="0.25">
      <c r="A26" s="18" t="s">
        <v>20</v>
      </c>
      <c r="B26" s="17" t="s">
        <v>19</v>
      </c>
      <c r="C26" s="17" t="s">
        <v>57</v>
      </c>
      <c r="D26" s="17" t="s">
        <v>17</v>
      </c>
      <c r="E26" s="17" t="s">
        <v>63</v>
      </c>
      <c r="F26" s="17" t="s">
        <v>15</v>
      </c>
      <c r="G26" s="16">
        <f>58.6+4.1+2.9+5+20+20+10+10+12</f>
        <v>142.60000000000002</v>
      </c>
      <c r="H26" s="16">
        <v>58.6</v>
      </c>
      <c r="I26" s="16"/>
    </row>
    <row r="27" spans="1:9" s="15" customFormat="1" ht="26.25" x14ac:dyDescent="0.25">
      <c r="A27" s="18" t="s">
        <v>68</v>
      </c>
      <c r="B27" s="17" t="s">
        <v>19</v>
      </c>
      <c r="C27" s="17" t="s">
        <v>57</v>
      </c>
      <c r="D27" s="17" t="s">
        <v>17</v>
      </c>
      <c r="E27" s="17" t="s">
        <v>63</v>
      </c>
      <c r="F27" s="17" t="s">
        <v>67</v>
      </c>
      <c r="G27" s="16">
        <v>4.7</v>
      </c>
      <c r="H27" s="16">
        <v>4.7</v>
      </c>
      <c r="I27" s="16"/>
    </row>
    <row r="28" spans="1:9" s="15" customFormat="1" ht="26.25" x14ac:dyDescent="0.25">
      <c r="A28" s="18" t="s">
        <v>66</v>
      </c>
      <c r="B28" s="17" t="s">
        <v>19</v>
      </c>
      <c r="C28" s="17" t="s">
        <v>57</v>
      </c>
      <c r="D28" s="17" t="s">
        <v>17</v>
      </c>
      <c r="E28" s="17" t="s">
        <v>63</v>
      </c>
      <c r="F28" s="17" t="s">
        <v>65</v>
      </c>
      <c r="G28" s="16">
        <v>1.5</v>
      </c>
      <c r="H28" s="16">
        <v>1.5</v>
      </c>
      <c r="I28" s="16"/>
    </row>
    <row r="29" spans="1:9" s="15" customFormat="1" ht="26.25" x14ac:dyDescent="0.25">
      <c r="A29" s="18" t="s">
        <v>64</v>
      </c>
      <c r="B29" s="17" t="s">
        <v>19</v>
      </c>
      <c r="C29" s="17" t="s">
        <v>57</v>
      </c>
      <c r="D29" s="17" t="s">
        <v>17</v>
      </c>
      <c r="E29" s="17" t="s">
        <v>63</v>
      </c>
      <c r="F29" s="17" t="s">
        <v>62</v>
      </c>
      <c r="G29" s="16">
        <f>0.5-0.1</f>
        <v>0.4</v>
      </c>
      <c r="H29" s="16">
        <v>0.5</v>
      </c>
      <c r="I29" s="16"/>
    </row>
    <row r="30" spans="1:9" s="15" customFormat="1" ht="26.25" x14ac:dyDescent="0.25">
      <c r="A30" s="18" t="s">
        <v>183</v>
      </c>
      <c r="B30" s="17" t="s">
        <v>19</v>
      </c>
      <c r="C30" s="17" t="s">
        <v>57</v>
      </c>
      <c r="D30" s="17" t="s">
        <v>17</v>
      </c>
      <c r="E30" s="17" t="s">
        <v>184</v>
      </c>
      <c r="F30" s="17" t="s">
        <v>62</v>
      </c>
      <c r="G30" s="16">
        <v>0.1</v>
      </c>
      <c r="H30" s="16"/>
      <c r="I30" s="16"/>
    </row>
    <row r="31" spans="1:9" s="19" customFormat="1" ht="14.25" x14ac:dyDescent="0.2">
      <c r="A31" s="22" t="s">
        <v>61</v>
      </c>
      <c r="B31" s="21" t="s">
        <v>19</v>
      </c>
      <c r="C31" s="21" t="s">
        <v>57</v>
      </c>
      <c r="D31" s="21" t="s">
        <v>56</v>
      </c>
      <c r="E31" s="21" t="s">
        <v>21</v>
      </c>
      <c r="F31" s="21" t="s">
        <v>21</v>
      </c>
      <c r="G31" s="20">
        <f>G32</f>
        <v>84.8</v>
      </c>
      <c r="H31" s="20">
        <v>10</v>
      </c>
      <c r="I31" s="20"/>
    </row>
    <row r="32" spans="1:9" s="19" customFormat="1" ht="25.5" x14ac:dyDescent="0.2">
      <c r="A32" s="22" t="s">
        <v>24</v>
      </c>
      <c r="B32" s="21" t="s">
        <v>19</v>
      </c>
      <c r="C32" s="21" t="s">
        <v>57</v>
      </c>
      <c r="D32" s="21" t="s">
        <v>56</v>
      </c>
      <c r="E32" s="21" t="s">
        <v>23</v>
      </c>
      <c r="F32" s="21" t="s">
        <v>21</v>
      </c>
      <c r="G32" s="20">
        <f>G33+G35+G37+G39+G42+G44</f>
        <v>84.8</v>
      </c>
      <c r="H32" s="20">
        <v>10</v>
      </c>
      <c r="I32" s="20"/>
    </row>
    <row r="33" spans="1:9" s="19" customFormat="1" ht="25.5" x14ac:dyDescent="0.2">
      <c r="A33" s="22" t="s">
        <v>60</v>
      </c>
      <c r="B33" s="21" t="s">
        <v>19</v>
      </c>
      <c r="C33" s="21" t="s">
        <v>57</v>
      </c>
      <c r="D33" s="21" t="s">
        <v>56</v>
      </c>
      <c r="E33" s="21" t="s">
        <v>59</v>
      </c>
      <c r="F33" s="21" t="s">
        <v>21</v>
      </c>
      <c r="G33" s="20">
        <f>G34</f>
        <v>0</v>
      </c>
      <c r="H33" s="20">
        <v>2</v>
      </c>
      <c r="I33" s="20"/>
    </row>
    <row r="34" spans="1:9" s="15" customFormat="1" ht="26.25" x14ac:dyDescent="0.25">
      <c r="A34" s="18" t="s">
        <v>20</v>
      </c>
      <c r="B34" s="17" t="s">
        <v>19</v>
      </c>
      <c r="C34" s="17" t="s">
        <v>57</v>
      </c>
      <c r="D34" s="17" t="s">
        <v>56</v>
      </c>
      <c r="E34" s="17" t="s">
        <v>59</v>
      </c>
      <c r="F34" s="17" t="s">
        <v>15</v>
      </c>
      <c r="G34" s="16">
        <f>2-2</f>
        <v>0</v>
      </c>
      <c r="H34" s="16">
        <v>2</v>
      </c>
      <c r="I34" s="16"/>
    </row>
    <row r="35" spans="1:9" s="19" customFormat="1" ht="25.5" x14ac:dyDescent="0.2">
      <c r="A35" s="22" t="s">
        <v>58</v>
      </c>
      <c r="B35" s="21" t="s">
        <v>19</v>
      </c>
      <c r="C35" s="21" t="s">
        <v>57</v>
      </c>
      <c r="D35" s="21" t="s">
        <v>56</v>
      </c>
      <c r="E35" s="21" t="s">
        <v>55</v>
      </c>
      <c r="F35" s="21" t="s">
        <v>21</v>
      </c>
      <c r="G35" s="20">
        <v>8</v>
      </c>
      <c r="H35" s="20">
        <v>8</v>
      </c>
      <c r="I35" s="20"/>
    </row>
    <row r="36" spans="1:9" s="15" customFormat="1" ht="26.25" x14ac:dyDescent="0.25">
      <c r="A36" s="18" t="s">
        <v>20</v>
      </c>
      <c r="B36" s="17" t="s">
        <v>19</v>
      </c>
      <c r="C36" s="17" t="s">
        <v>57</v>
      </c>
      <c r="D36" s="17" t="s">
        <v>56</v>
      </c>
      <c r="E36" s="17" t="s">
        <v>55</v>
      </c>
      <c r="F36" s="17" t="s">
        <v>15</v>
      </c>
      <c r="G36" s="16">
        <v>8</v>
      </c>
      <c r="H36" s="16">
        <v>8</v>
      </c>
      <c r="I36" s="16"/>
    </row>
    <row r="37" spans="1:9" s="15" customFormat="1" ht="26.25" x14ac:dyDescent="0.25">
      <c r="A37" s="22" t="s">
        <v>185</v>
      </c>
      <c r="B37" s="21" t="s">
        <v>19</v>
      </c>
      <c r="C37" s="21" t="s">
        <v>57</v>
      </c>
      <c r="D37" s="21" t="s">
        <v>56</v>
      </c>
      <c r="E37" s="21" t="s">
        <v>186</v>
      </c>
      <c r="F37" s="21"/>
      <c r="G37" s="20">
        <f>G38</f>
        <v>8.8000000000000007</v>
      </c>
      <c r="H37" s="16"/>
      <c r="I37" s="16"/>
    </row>
    <row r="38" spans="1:9" s="15" customFormat="1" ht="26.25" x14ac:dyDescent="0.25">
      <c r="A38" s="18" t="s">
        <v>188</v>
      </c>
      <c r="B38" s="17" t="s">
        <v>19</v>
      </c>
      <c r="C38" s="17" t="s">
        <v>57</v>
      </c>
      <c r="D38" s="17" t="s">
        <v>56</v>
      </c>
      <c r="E38" s="17" t="s">
        <v>186</v>
      </c>
      <c r="F38" s="17" t="s">
        <v>187</v>
      </c>
      <c r="G38" s="16">
        <v>8.8000000000000007</v>
      </c>
      <c r="H38" s="16"/>
      <c r="I38" s="16"/>
    </row>
    <row r="39" spans="1:9" s="15" customFormat="1" ht="26.25" x14ac:dyDescent="0.25">
      <c r="A39" s="22" t="s">
        <v>189</v>
      </c>
      <c r="B39" s="21" t="s">
        <v>19</v>
      </c>
      <c r="C39" s="21" t="s">
        <v>57</v>
      </c>
      <c r="D39" s="21" t="s">
        <v>56</v>
      </c>
      <c r="E39" s="21" t="s">
        <v>190</v>
      </c>
      <c r="F39" s="21"/>
      <c r="G39" s="20">
        <f>G40+G41</f>
        <v>59</v>
      </c>
      <c r="H39" s="16"/>
      <c r="I39" s="16"/>
    </row>
    <row r="40" spans="1:9" s="15" customFormat="1" ht="26.25" x14ac:dyDescent="0.25">
      <c r="A40" s="18" t="s">
        <v>51</v>
      </c>
      <c r="B40" s="17" t="s">
        <v>19</v>
      </c>
      <c r="C40" s="17" t="s">
        <v>57</v>
      </c>
      <c r="D40" s="17" t="s">
        <v>56</v>
      </c>
      <c r="E40" s="17" t="s">
        <v>190</v>
      </c>
      <c r="F40" s="17" t="s">
        <v>50</v>
      </c>
      <c r="G40" s="16">
        <v>45.3</v>
      </c>
      <c r="H40" s="16"/>
      <c r="I40" s="16"/>
    </row>
    <row r="41" spans="1:9" s="15" customFormat="1" ht="36.75" x14ac:dyDescent="0.25">
      <c r="A41" s="18" t="s">
        <v>49</v>
      </c>
      <c r="B41" s="17" t="s">
        <v>19</v>
      </c>
      <c r="C41" s="17" t="s">
        <v>57</v>
      </c>
      <c r="D41" s="17" t="s">
        <v>56</v>
      </c>
      <c r="E41" s="17" t="s">
        <v>190</v>
      </c>
      <c r="F41" s="17" t="s">
        <v>48</v>
      </c>
      <c r="G41" s="16">
        <v>13.7</v>
      </c>
      <c r="H41" s="16"/>
      <c r="I41" s="16"/>
    </row>
    <row r="42" spans="1:9" s="15" customFormat="1" ht="26.25" x14ac:dyDescent="0.25">
      <c r="A42" s="22" t="s">
        <v>192</v>
      </c>
      <c r="B42" s="21" t="s">
        <v>19</v>
      </c>
      <c r="C42" s="21" t="s">
        <v>57</v>
      </c>
      <c r="D42" s="21" t="s">
        <v>56</v>
      </c>
      <c r="E42" s="21" t="s">
        <v>191</v>
      </c>
      <c r="F42" s="21"/>
      <c r="G42" s="20">
        <f>G43</f>
        <v>7</v>
      </c>
      <c r="H42" s="16"/>
      <c r="I42" s="16"/>
    </row>
    <row r="43" spans="1:9" s="15" customFormat="1" ht="26.25" x14ac:dyDescent="0.25">
      <c r="A43" s="18" t="s">
        <v>20</v>
      </c>
      <c r="B43" s="17" t="s">
        <v>19</v>
      </c>
      <c r="C43" s="17" t="s">
        <v>57</v>
      </c>
      <c r="D43" s="17" t="s">
        <v>56</v>
      </c>
      <c r="E43" s="17" t="s">
        <v>191</v>
      </c>
      <c r="F43" s="17" t="s">
        <v>15</v>
      </c>
      <c r="G43" s="16">
        <v>7</v>
      </c>
      <c r="H43" s="16"/>
      <c r="I43" s="16"/>
    </row>
    <row r="44" spans="1:9" s="15" customFormat="1" ht="26.25" x14ac:dyDescent="0.25">
      <c r="A44" s="22" t="s">
        <v>196</v>
      </c>
      <c r="B44" s="21" t="s">
        <v>19</v>
      </c>
      <c r="C44" s="21" t="s">
        <v>57</v>
      </c>
      <c r="D44" s="21" t="s">
        <v>56</v>
      </c>
      <c r="E44" s="21" t="s">
        <v>195</v>
      </c>
      <c r="F44" s="21"/>
      <c r="G44" s="20">
        <f>G45</f>
        <v>2</v>
      </c>
      <c r="H44" s="16"/>
      <c r="I44" s="16"/>
    </row>
    <row r="45" spans="1:9" s="15" customFormat="1" ht="26.25" x14ac:dyDescent="0.25">
      <c r="A45" s="18" t="s">
        <v>20</v>
      </c>
      <c r="B45" s="17" t="s">
        <v>19</v>
      </c>
      <c r="C45" s="17" t="s">
        <v>57</v>
      </c>
      <c r="D45" s="17" t="s">
        <v>56</v>
      </c>
      <c r="E45" s="17" t="s">
        <v>195</v>
      </c>
      <c r="F45" s="17" t="s">
        <v>15</v>
      </c>
      <c r="G45" s="16">
        <v>2</v>
      </c>
      <c r="H45" s="16"/>
      <c r="I45" s="16"/>
    </row>
    <row r="46" spans="1:9" s="19" customFormat="1" ht="14.25" x14ac:dyDescent="0.2">
      <c r="A46" s="22" t="s">
        <v>54</v>
      </c>
      <c r="B46" s="21" t="s">
        <v>19</v>
      </c>
      <c r="C46" s="21" t="s">
        <v>47</v>
      </c>
      <c r="D46" s="21"/>
      <c r="E46" s="21" t="s">
        <v>21</v>
      </c>
      <c r="F46" s="21" t="s">
        <v>21</v>
      </c>
      <c r="G46" s="20">
        <f>G47</f>
        <v>102.30000000000001</v>
      </c>
      <c r="H46" s="20">
        <v>102.3</v>
      </c>
      <c r="I46" s="20"/>
    </row>
    <row r="47" spans="1:9" s="19" customFormat="1" ht="14.25" x14ac:dyDescent="0.2">
      <c r="A47" s="22" t="s">
        <v>53</v>
      </c>
      <c r="B47" s="21" t="s">
        <v>19</v>
      </c>
      <c r="C47" s="21" t="s">
        <v>47</v>
      </c>
      <c r="D47" s="21" t="s">
        <v>28</v>
      </c>
      <c r="E47" s="21" t="s">
        <v>21</v>
      </c>
      <c r="F47" s="21" t="s">
        <v>21</v>
      </c>
      <c r="G47" s="20">
        <f>G48</f>
        <v>102.30000000000001</v>
      </c>
      <c r="H47" s="20">
        <v>102.3</v>
      </c>
      <c r="I47" s="20"/>
    </row>
    <row r="48" spans="1:9" s="19" customFormat="1" ht="25.5" x14ac:dyDescent="0.2">
      <c r="A48" s="22" t="s">
        <v>24</v>
      </c>
      <c r="B48" s="21" t="s">
        <v>19</v>
      </c>
      <c r="C48" s="21" t="s">
        <v>47</v>
      </c>
      <c r="D48" s="21" t="s">
        <v>28</v>
      </c>
      <c r="E48" s="21" t="s">
        <v>23</v>
      </c>
      <c r="F48" s="21" t="s">
        <v>21</v>
      </c>
      <c r="G48" s="20">
        <f>G49</f>
        <v>102.30000000000001</v>
      </c>
      <c r="H48" s="20">
        <v>102.3</v>
      </c>
      <c r="I48" s="20"/>
    </row>
    <row r="49" spans="1:9" s="19" customFormat="1" ht="25.5" x14ac:dyDescent="0.2">
      <c r="A49" s="22" t="s">
        <v>52</v>
      </c>
      <c r="B49" s="21" t="s">
        <v>19</v>
      </c>
      <c r="C49" s="21" t="s">
        <v>47</v>
      </c>
      <c r="D49" s="21" t="s">
        <v>28</v>
      </c>
      <c r="E49" s="21" t="s">
        <v>46</v>
      </c>
      <c r="F49" s="21" t="s">
        <v>21</v>
      </c>
      <c r="G49" s="20">
        <f>G50+G51+G52+G53</f>
        <v>102.30000000000001</v>
      </c>
      <c r="H49" s="20">
        <v>102.3</v>
      </c>
      <c r="I49" s="20"/>
    </row>
    <row r="50" spans="1:9" s="15" customFormat="1" ht="26.25" x14ac:dyDescent="0.25">
      <c r="A50" s="18" t="s">
        <v>51</v>
      </c>
      <c r="B50" s="17" t="s">
        <v>19</v>
      </c>
      <c r="C50" s="17" t="s">
        <v>47</v>
      </c>
      <c r="D50" s="17" t="s">
        <v>28</v>
      </c>
      <c r="E50" s="17" t="s">
        <v>46</v>
      </c>
      <c r="F50" s="17" t="s">
        <v>50</v>
      </c>
      <c r="G50" s="16">
        <v>76</v>
      </c>
      <c r="H50" s="16">
        <v>76</v>
      </c>
      <c r="I50" s="16"/>
    </row>
    <row r="51" spans="1:9" s="15" customFormat="1" ht="36.75" x14ac:dyDescent="0.25">
      <c r="A51" s="18" t="s">
        <v>49</v>
      </c>
      <c r="B51" s="17" t="s">
        <v>19</v>
      </c>
      <c r="C51" s="17" t="s">
        <v>47</v>
      </c>
      <c r="D51" s="17" t="s">
        <v>28</v>
      </c>
      <c r="E51" s="17" t="s">
        <v>46</v>
      </c>
      <c r="F51" s="17" t="s">
        <v>48</v>
      </c>
      <c r="G51" s="16">
        <v>23</v>
      </c>
      <c r="H51" s="16">
        <v>23</v>
      </c>
      <c r="I51" s="16"/>
    </row>
    <row r="52" spans="1:9" s="15" customFormat="1" ht="26.25" x14ac:dyDescent="0.25">
      <c r="A52" s="18" t="s">
        <v>20</v>
      </c>
      <c r="B52" s="17" t="s">
        <v>19</v>
      </c>
      <c r="C52" s="17" t="s">
        <v>47</v>
      </c>
      <c r="D52" s="17" t="s">
        <v>28</v>
      </c>
      <c r="E52" s="17" t="s">
        <v>46</v>
      </c>
      <c r="F52" s="17" t="s">
        <v>15</v>
      </c>
      <c r="G52" s="16">
        <f>3.3-2.4</f>
        <v>0.89999999999999991</v>
      </c>
      <c r="H52" s="16">
        <v>3.3</v>
      </c>
      <c r="I52" s="16"/>
    </row>
    <row r="53" spans="1:9" s="15" customFormat="1" ht="26.25" x14ac:dyDescent="0.25">
      <c r="A53" s="18" t="s">
        <v>177</v>
      </c>
      <c r="B53" s="17" t="s">
        <v>19</v>
      </c>
      <c r="C53" s="17" t="s">
        <v>47</v>
      </c>
      <c r="D53" s="17" t="s">
        <v>28</v>
      </c>
      <c r="E53" s="17" t="s">
        <v>46</v>
      </c>
      <c r="F53" s="17" t="s">
        <v>176</v>
      </c>
      <c r="G53" s="16">
        <v>2.4</v>
      </c>
      <c r="H53" s="16"/>
      <c r="I53" s="16"/>
    </row>
    <row r="54" spans="1:9" s="19" customFormat="1" ht="24" x14ac:dyDescent="0.2">
      <c r="A54" s="22" t="s">
        <v>45</v>
      </c>
      <c r="B54" s="21" t="s">
        <v>19</v>
      </c>
      <c r="C54" s="21" t="s">
        <v>28</v>
      </c>
      <c r="D54" s="21"/>
      <c r="E54" s="21" t="s">
        <v>21</v>
      </c>
      <c r="F54" s="21" t="s">
        <v>21</v>
      </c>
      <c r="G54" s="20">
        <f>G55</f>
        <v>46</v>
      </c>
      <c r="H54" s="20">
        <v>46</v>
      </c>
      <c r="I54" s="20"/>
    </row>
    <row r="55" spans="1:9" s="19" customFormat="1" ht="14.25" x14ac:dyDescent="0.2">
      <c r="A55" s="22" t="s">
        <v>44</v>
      </c>
      <c r="B55" s="21" t="s">
        <v>19</v>
      </c>
      <c r="C55" s="21" t="s">
        <v>28</v>
      </c>
      <c r="D55" s="21" t="s">
        <v>42</v>
      </c>
      <c r="E55" s="21" t="s">
        <v>21</v>
      </c>
      <c r="F55" s="21" t="s">
        <v>21</v>
      </c>
      <c r="G55" s="20">
        <f>G56</f>
        <v>46</v>
      </c>
      <c r="H55" s="20">
        <v>46</v>
      </c>
      <c r="I55" s="20"/>
    </row>
    <row r="56" spans="1:9" s="19" customFormat="1" ht="25.5" x14ac:dyDescent="0.2">
      <c r="A56" s="22" t="s">
        <v>24</v>
      </c>
      <c r="B56" s="21" t="s">
        <v>19</v>
      </c>
      <c r="C56" s="21" t="s">
        <v>28</v>
      </c>
      <c r="D56" s="21" t="s">
        <v>42</v>
      </c>
      <c r="E56" s="21" t="s">
        <v>23</v>
      </c>
      <c r="F56" s="21" t="s">
        <v>21</v>
      </c>
      <c r="G56" s="20">
        <f>G57</f>
        <v>46</v>
      </c>
      <c r="H56" s="20">
        <v>46</v>
      </c>
      <c r="I56" s="20"/>
    </row>
    <row r="57" spans="1:9" s="19" customFormat="1" ht="25.5" x14ac:dyDescent="0.2">
      <c r="A57" s="22" t="s">
        <v>43</v>
      </c>
      <c r="B57" s="21" t="s">
        <v>19</v>
      </c>
      <c r="C57" s="21" t="s">
        <v>28</v>
      </c>
      <c r="D57" s="21" t="s">
        <v>42</v>
      </c>
      <c r="E57" s="21" t="s">
        <v>41</v>
      </c>
      <c r="F57" s="21" t="s">
        <v>21</v>
      </c>
      <c r="G57" s="20">
        <f>G58</f>
        <v>46</v>
      </c>
      <c r="H57" s="20">
        <v>46</v>
      </c>
      <c r="I57" s="20"/>
    </row>
    <row r="58" spans="1:9" s="15" customFormat="1" ht="26.25" x14ac:dyDescent="0.25">
      <c r="A58" s="18" t="s">
        <v>20</v>
      </c>
      <c r="B58" s="17" t="s">
        <v>19</v>
      </c>
      <c r="C58" s="17" t="s">
        <v>28</v>
      </c>
      <c r="D58" s="17" t="s">
        <v>42</v>
      </c>
      <c r="E58" s="17" t="s">
        <v>41</v>
      </c>
      <c r="F58" s="17" t="s">
        <v>15</v>
      </c>
      <c r="G58" s="16">
        <v>46</v>
      </c>
      <c r="H58" s="16">
        <v>46</v>
      </c>
      <c r="I58" s="16"/>
    </row>
    <row r="59" spans="1:9" s="19" customFormat="1" ht="14.25" x14ac:dyDescent="0.2">
      <c r="A59" s="22" t="s">
        <v>40</v>
      </c>
      <c r="B59" s="21" t="s">
        <v>19</v>
      </c>
      <c r="C59" s="21" t="s">
        <v>17</v>
      </c>
      <c r="D59" s="21"/>
      <c r="E59" s="21" t="s">
        <v>21</v>
      </c>
      <c r="F59" s="21" t="s">
        <v>21</v>
      </c>
      <c r="G59" s="20">
        <f>G60</f>
        <v>1109.7</v>
      </c>
      <c r="H59" s="20">
        <v>850</v>
      </c>
      <c r="I59" s="20"/>
    </row>
    <row r="60" spans="1:9" s="19" customFormat="1" ht="14.25" x14ac:dyDescent="0.2">
      <c r="A60" s="22" t="s">
        <v>39</v>
      </c>
      <c r="B60" s="21" t="s">
        <v>19</v>
      </c>
      <c r="C60" s="21" t="s">
        <v>17</v>
      </c>
      <c r="D60" s="21" t="s">
        <v>36</v>
      </c>
      <c r="E60" s="21" t="s">
        <v>21</v>
      </c>
      <c r="F60" s="21" t="s">
        <v>21</v>
      </c>
      <c r="G60" s="20">
        <f>G61</f>
        <v>1109.7</v>
      </c>
      <c r="H60" s="20">
        <v>850</v>
      </c>
      <c r="I60" s="20"/>
    </row>
    <row r="61" spans="1:9" s="19" customFormat="1" ht="25.5" x14ac:dyDescent="0.2">
      <c r="A61" s="22" t="s">
        <v>24</v>
      </c>
      <c r="B61" s="21" t="s">
        <v>19</v>
      </c>
      <c r="C61" s="21" t="s">
        <v>17</v>
      </c>
      <c r="D61" s="21" t="s">
        <v>36</v>
      </c>
      <c r="E61" s="21" t="s">
        <v>23</v>
      </c>
      <c r="F61" s="21" t="s">
        <v>21</v>
      </c>
      <c r="G61" s="20">
        <f>G64+G66+G62</f>
        <v>1109.7</v>
      </c>
      <c r="H61" s="20">
        <v>850</v>
      </c>
      <c r="I61" s="20"/>
    </row>
    <row r="62" spans="1:9" s="19" customFormat="1" ht="25.5" x14ac:dyDescent="0.2">
      <c r="A62" s="22" t="s">
        <v>175</v>
      </c>
      <c r="B62" s="17" t="s">
        <v>19</v>
      </c>
      <c r="C62" s="17" t="s">
        <v>17</v>
      </c>
      <c r="D62" s="17" t="s">
        <v>36</v>
      </c>
      <c r="E62" s="17" t="s">
        <v>174</v>
      </c>
      <c r="F62" s="21"/>
      <c r="G62" s="20">
        <v>9.6999999999999993</v>
      </c>
      <c r="H62" s="20"/>
      <c r="I62" s="20"/>
    </row>
    <row r="63" spans="1:9" s="19" customFormat="1" ht="25.5" x14ac:dyDescent="0.2">
      <c r="A63" s="18" t="s">
        <v>20</v>
      </c>
      <c r="B63" s="17" t="s">
        <v>19</v>
      </c>
      <c r="C63" s="17" t="s">
        <v>17</v>
      </c>
      <c r="D63" s="17" t="s">
        <v>36</v>
      </c>
      <c r="E63" s="17" t="s">
        <v>174</v>
      </c>
      <c r="F63" s="17" t="s">
        <v>15</v>
      </c>
      <c r="G63" s="20">
        <v>9.6999999999999993</v>
      </c>
      <c r="H63" s="20"/>
      <c r="I63" s="20"/>
    </row>
    <row r="64" spans="1:9" s="19" customFormat="1" ht="36" x14ac:dyDescent="0.2">
      <c r="A64" s="22" t="s">
        <v>38</v>
      </c>
      <c r="B64" s="21" t="s">
        <v>19</v>
      </c>
      <c r="C64" s="21" t="s">
        <v>17</v>
      </c>
      <c r="D64" s="21" t="s">
        <v>36</v>
      </c>
      <c r="E64" s="21" t="s">
        <v>37</v>
      </c>
      <c r="F64" s="21" t="s">
        <v>21</v>
      </c>
      <c r="G64" s="20">
        <f>G65</f>
        <v>1020</v>
      </c>
      <c r="H64" s="20">
        <v>770</v>
      </c>
      <c r="I64" s="20"/>
    </row>
    <row r="65" spans="1:9" s="15" customFormat="1" ht="26.25" x14ac:dyDescent="0.25">
      <c r="A65" s="18" t="s">
        <v>20</v>
      </c>
      <c r="B65" s="17" t="s">
        <v>19</v>
      </c>
      <c r="C65" s="17" t="s">
        <v>17</v>
      </c>
      <c r="D65" s="17" t="s">
        <v>36</v>
      </c>
      <c r="E65" s="17" t="s">
        <v>37</v>
      </c>
      <c r="F65" s="17" t="s">
        <v>15</v>
      </c>
      <c r="G65" s="16">
        <f>770+200+50</f>
        <v>1020</v>
      </c>
      <c r="H65" s="16">
        <v>770</v>
      </c>
      <c r="I65" s="16"/>
    </row>
    <row r="66" spans="1:9" s="19" customFormat="1" ht="25.5" x14ac:dyDescent="0.2">
      <c r="A66" s="22" t="s">
        <v>1</v>
      </c>
      <c r="B66" s="21" t="s">
        <v>19</v>
      </c>
      <c r="C66" s="21" t="s">
        <v>17</v>
      </c>
      <c r="D66" s="21" t="s">
        <v>36</v>
      </c>
      <c r="E66" s="21" t="s">
        <v>35</v>
      </c>
      <c r="F66" s="21" t="s">
        <v>21</v>
      </c>
      <c r="G66" s="20">
        <v>80</v>
      </c>
      <c r="H66" s="20">
        <v>80</v>
      </c>
      <c r="I66" s="20"/>
    </row>
    <row r="67" spans="1:9" s="15" customFormat="1" ht="26.25" x14ac:dyDescent="0.25">
      <c r="A67" s="18" t="s">
        <v>20</v>
      </c>
      <c r="B67" s="17" t="s">
        <v>19</v>
      </c>
      <c r="C67" s="17" t="s">
        <v>17</v>
      </c>
      <c r="D67" s="17" t="s">
        <v>36</v>
      </c>
      <c r="E67" s="17" t="s">
        <v>35</v>
      </c>
      <c r="F67" s="17" t="s">
        <v>15</v>
      </c>
      <c r="G67" s="16">
        <v>80</v>
      </c>
      <c r="H67" s="16">
        <v>80</v>
      </c>
      <c r="I67" s="16"/>
    </row>
    <row r="68" spans="1:9" s="19" customFormat="1" ht="14.25" x14ac:dyDescent="0.2">
      <c r="A68" s="22" t="s">
        <v>34</v>
      </c>
      <c r="B68" s="21" t="s">
        <v>19</v>
      </c>
      <c r="C68" s="21" t="s">
        <v>29</v>
      </c>
      <c r="D68" s="21"/>
      <c r="E68" s="21" t="s">
        <v>21</v>
      </c>
      <c r="F68" s="21" t="s">
        <v>21</v>
      </c>
      <c r="G68" s="20">
        <f>G69</f>
        <v>5</v>
      </c>
      <c r="H68" s="20">
        <v>35</v>
      </c>
      <c r="I68" s="20"/>
    </row>
    <row r="69" spans="1:9" s="19" customFormat="1" ht="14.25" x14ac:dyDescent="0.2">
      <c r="A69" s="22" t="s">
        <v>33</v>
      </c>
      <c r="B69" s="21" t="s">
        <v>19</v>
      </c>
      <c r="C69" s="21" t="s">
        <v>29</v>
      </c>
      <c r="D69" s="21" t="s">
        <v>28</v>
      </c>
      <c r="E69" s="21" t="s">
        <v>21</v>
      </c>
      <c r="F69" s="21" t="s">
        <v>21</v>
      </c>
      <c r="G69" s="20">
        <f>G70</f>
        <v>5</v>
      </c>
      <c r="H69" s="20">
        <v>35</v>
      </c>
      <c r="I69" s="20"/>
    </row>
    <row r="70" spans="1:9" s="19" customFormat="1" ht="25.5" x14ac:dyDescent="0.2">
      <c r="A70" s="22" t="s">
        <v>24</v>
      </c>
      <c r="B70" s="21" t="s">
        <v>19</v>
      </c>
      <c r="C70" s="21" t="s">
        <v>29</v>
      </c>
      <c r="D70" s="21" t="s">
        <v>28</v>
      </c>
      <c r="E70" s="21" t="s">
        <v>23</v>
      </c>
      <c r="F70" s="21" t="s">
        <v>21</v>
      </c>
      <c r="G70" s="20">
        <f>G71+G73+G75</f>
        <v>5</v>
      </c>
      <c r="H70" s="20">
        <v>35</v>
      </c>
      <c r="I70" s="20"/>
    </row>
    <row r="71" spans="1:9" s="19" customFormat="1" ht="25.5" x14ac:dyDescent="0.2">
      <c r="A71" s="22" t="s">
        <v>32</v>
      </c>
      <c r="B71" s="21" t="s">
        <v>19</v>
      </c>
      <c r="C71" s="21" t="s">
        <v>29</v>
      </c>
      <c r="D71" s="21" t="s">
        <v>28</v>
      </c>
      <c r="E71" s="21" t="s">
        <v>31</v>
      </c>
      <c r="F71" s="21" t="s">
        <v>21</v>
      </c>
      <c r="G71" s="20">
        <v>5</v>
      </c>
      <c r="H71" s="20">
        <v>5</v>
      </c>
      <c r="I71" s="20"/>
    </row>
    <row r="72" spans="1:9" s="15" customFormat="1" ht="26.25" x14ac:dyDescent="0.25">
      <c r="A72" s="18" t="s">
        <v>20</v>
      </c>
      <c r="B72" s="17" t="s">
        <v>19</v>
      </c>
      <c r="C72" s="17" t="s">
        <v>29</v>
      </c>
      <c r="D72" s="17" t="s">
        <v>28</v>
      </c>
      <c r="E72" s="17" t="s">
        <v>31</v>
      </c>
      <c r="F72" s="17" t="s">
        <v>15</v>
      </c>
      <c r="G72" s="16">
        <v>5</v>
      </c>
      <c r="H72" s="16">
        <v>5</v>
      </c>
      <c r="I72" s="16"/>
    </row>
    <row r="73" spans="1:9" s="19" customFormat="1" ht="25.5" x14ac:dyDescent="0.2">
      <c r="A73" s="22" t="s">
        <v>30</v>
      </c>
      <c r="B73" s="21" t="s">
        <v>19</v>
      </c>
      <c r="C73" s="21" t="s">
        <v>29</v>
      </c>
      <c r="D73" s="21" t="s">
        <v>28</v>
      </c>
      <c r="E73" s="21" t="s">
        <v>27</v>
      </c>
      <c r="F73" s="21" t="s">
        <v>21</v>
      </c>
      <c r="G73" s="20">
        <f>G74</f>
        <v>0</v>
      </c>
      <c r="H73" s="20">
        <v>30</v>
      </c>
      <c r="I73" s="20"/>
    </row>
    <row r="74" spans="1:9" s="15" customFormat="1" ht="26.25" x14ac:dyDescent="0.25">
      <c r="A74" s="18" t="s">
        <v>20</v>
      </c>
      <c r="B74" s="17" t="s">
        <v>19</v>
      </c>
      <c r="C74" s="17" t="s">
        <v>29</v>
      </c>
      <c r="D74" s="17" t="s">
        <v>28</v>
      </c>
      <c r="E74" s="17" t="s">
        <v>27</v>
      </c>
      <c r="F74" s="17" t="s">
        <v>15</v>
      </c>
      <c r="G74" s="16">
        <f>30-27+27-30</f>
        <v>0</v>
      </c>
      <c r="H74" s="16">
        <v>30</v>
      </c>
      <c r="I74" s="16"/>
    </row>
    <row r="75" spans="1:9" s="15" customFormat="1" ht="26.25" x14ac:dyDescent="0.25">
      <c r="A75" s="22" t="s">
        <v>178</v>
      </c>
      <c r="B75" s="21" t="s">
        <v>19</v>
      </c>
      <c r="C75" s="21" t="s">
        <v>29</v>
      </c>
      <c r="D75" s="21" t="s">
        <v>28</v>
      </c>
      <c r="E75" s="21" t="s">
        <v>179</v>
      </c>
      <c r="F75" s="17"/>
      <c r="G75" s="20">
        <f>G76</f>
        <v>0</v>
      </c>
      <c r="H75" s="16"/>
      <c r="I75" s="16"/>
    </row>
    <row r="76" spans="1:9" s="15" customFormat="1" ht="26.25" x14ac:dyDescent="0.25">
      <c r="A76" s="18" t="s">
        <v>20</v>
      </c>
      <c r="B76" s="17" t="s">
        <v>19</v>
      </c>
      <c r="C76" s="17" t="s">
        <v>29</v>
      </c>
      <c r="D76" s="17" t="s">
        <v>28</v>
      </c>
      <c r="E76" s="17" t="s">
        <v>179</v>
      </c>
      <c r="F76" s="17" t="s">
        <v>15</v>
      </c>
      <c r="G76" s="16">
        <f>27-27</f>
        <v>0</v>
      </c>
      <c r="H76" s="16"/>
      <c r="I76" s="16"/>
    </row>
    <row r="77" spans="1:9" s="19" customFormat="1" ht="14.25" x14ac:dyDescent="0.2">
      <c r="A77" s="22" t="s">
        <v>26</v>
      </c>
      <c r="B77" s="21" t="s">
        <v>19</v>
      </c>
      <c r="C77" s="21" t="s">
        <v>18</v>
      </c>
      <c r="D77" s="21"/>
      <c r="E77" s="21" t="s">
        <v>21</v>
      </c>
      <c r="F77" s="21" t="s">
        <v>21</v>
      </c>
      <c r="G77" s="20">
        <f>G78</f>
        <v>5</v>
      </c>
      <c r="H77" s="20">
        <v>5</v>
      </c>
      <c r="I77" s="20"/>
    </row>
    <row r="78" spans="1:9" s="19" customFormat="1" ht="14.25" x14ac:dyDescent="0.2">
      <c r="A78" s="22" t="s">
        <v>25</v>
      </c>
      <c r="B78" s="21" t="s">
        <v>19</v>
      </c>
      <c r="C78" s="21" t="s">
        <v>18</v>
      </c>
      <c r="D78" s="21" t="s">
        <v>17</v>
      </c>
      <c r="E78" s="21" t="s">
        <v>21</v>
      </c>
      <c r="F78" s="21" t="s">
        <v>21</v>
      </c>
      <c r="G78" s="20">
        <f>G79</f>
        <v>5</v>
      </c>
      <c r="H78" s="20">
        <v>5</v>
      </c>
      <c r="I78" s="20"/>
    </row>
    <row r="79" spans="1:9" s="19" customFormat="1" ht="25.5" x14ac:dyDescent="0.2">
      <c r="A79" s="22" t="s">
        <v>24</v>
      </c>
      <c r="B79" s="21" t="s">
        <v>19</v>
      </c>
      <c r="C79" s="21" t="s">
        <v>18</v>
      </c>
      <c r="D79" s="21" t="s">
        <v>17</v>
      </c>
      <c r="E79" s="21" t="s">
        <v>23</v>
      </c>
      <c r="F79" s="21" t="s">
        <v>21</v>
      </c>
      <c r="G79" s="20">
        <f>G80</f>
        <v>5</v>
      </c>
      <c r="H79" s="20">
        <v>5</v>
      </c>
      <c r="I79" s="20"/>
    </row>
    <row r="80" spans="1:9" s="19" customFormat="1" ht="25.5" x14ac:dyDescent="0.2">
      <c r="A80" s="22" t="s">
        <v>22</v>
      </c>
      <c r="B80" s="21" t="s">
        <v>19</v>
      </c>
      <c r="C80" s="21" t="s">
        <v>18</v>
      </c>
      <c r="D80" s="21" t="s">
        <v>17</v>
      </c>
      <c r="E80" s="21" t="s">
        <v>16</v>
      </c>
      <c r="F80" s="21" t="s">
        <v>21</v>
      </c>
      <c r="G80" s="20">
        <f>G81</f>
        <v>5</v>
      </c>
      <c r="H80" s="20">
        <v>5</v>
      </c>
      <c r="I80" s="20"/>
    </row>
    <row r="81" spans="1:9" s="15" customFormat="1" ht="26.25" x14ac:dyDescent="0.25">
      <c r="A81" s="18" t="s">
        <v>20</v>
      </c>
      <c r="B81" s="17" t="s">
        <v>19</v>
      </c>
      <c r="C81" s="17" t="s">
        <v>18</v>
      </c>
      <c r="D81" s="17" t="s">
        <v>17</v>
      </c>
      <c r="E81" s="17" t="s">
        <v>16</v>
      </c>
      <c r="F81" s="17" t="s">
        <v>15</v>
      </c>
      <c r="G81" s="16">
        <v>5</v>
      </c>
      <c r="H81" s="16">
        <v>5</v>
      </c>
      <c r="I81" s="16"/>
    </row>
    <row r="82" spans="1:9" x14ac:dyDescent="0.25">
      <c r="A82" s="100" t="s">
        <v>14</v>
      </c>
      <c r="B82" s="101"/>
      <c r="C82" s="101"/>
      <c r="D82" s="101"/>
      <c r="E82" s="101"/>
      <c r="F82" s="102"/>
      <c r="G82" s="14">
        <v>2592.3000000000002</v>
      </c>
      <c r="H82" s="13"/>
      <c r="I82" s="13"/>
    </row>
    <row r="83" spans="1:9" ht="17.25" customHeight="1" x14ac:dyDescent="0.25">
      <c r="A83" s="103" t="s">
        <v>13</v>
      </c>
      <c r="B83" s="104"/>
      <c r="C83" s="104"/>
      <c r="D83" s="104"/>
      <c r="E83" s="104"/>
      <c r="F83" s="105"/>
      <c r="G83" s="14">
        <f>I13</f>
        <v>0</v>
      </c>
      <c r="H83" s="13"/>
      <c r="I83" s="13"/>
    </row>
    <row r="84" spans="1:9" x14ac:dyDescent="0.25">
      <c r="A84" s="100" t="s">
        <v>0</v>
      </c>
      <c r="B84" s="101"/>
      <c r="C84" s="101"/>
      <c r="D84" s="101"/>
      <c r="E84" s="101"/>
      <c r="F84" s="102"/>
      <c r="G84" s="14">
        <v>2592.3000000000002</v>
      </c>
      <c r="H84" s="13"/>
      <c r="I84" s="13"/>
    </row>
  </sheetData>
  <mergeCells count="5">
    <mergeCell ref="A8:G8"/>
    <mergeCell ref="A82:F82"/>
    <mergeCell ref="A83:F83"/>
    <mergeCell ref="A84:F84"/>
    <mergeCell ref="C5:G5"/>
  </mergeCells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0"/>
  <sheetViews>
    <sheetView view="pageBreakPreview" zoomScaleNormal="100" zoomScaleSheetLayoutView="100" workbookViewId="0">
      <selection activeCell="C6" sqref="C6"/>
    </sheetView>
  </sheetViews>
  <sheetFormatPr defaultRowHeight="15" x14ac:dyDescent="0.25"/>
  <cols>
    <col min="2" max="2" width="4.42578125" customWidth="1"/>
    <col min="3" max="3" width="67.42578125" customWidth="1"/>
    <col min="4" max="4" width="20.85546875" hidden="1" customWidth="1"/>
    <col min="5" max="5" width="10.42578125" customWidth="1"/>
  </cols>
  <sheetData>
    <row r="1" spans="2:6" x14ac:dyDescent="0.25">
      <c r="E1" s="8" t="s">
        <v>12</v>
      </c>
    </row>
    <row r="2" spans="2:6" x14ac:dyDescent="0.25">
      <c r="E2" s="8" t="s">
        <v>206</v>
      </c>
    </row>
    <row r="3" spans="2:6" x14ac:dyDescent="0.25">
      <c r="E3" s="8" t="s">
        <v>207</v>
      </c>
    </row>
    <row r="4" spans="2:6" x14ac:dyDescent="0.25">
      <c r="C4" s="108" t="s">
        <v>198</v>
      </c>
      <c r="D4" s="108"/>
      <c r="E4" s="108"/>
    </row>
    <row r="5" spans="2:6" x14ac:dyDescent="0.25">
      <c r="C5" s="108" t="s">
        <v>199</v>
      </c>
      <c r="D5" s="108"/>
      <c r="E5" s="108"/>
    </row>
    <row r="6" spans="2:6" x14ac:dyDescent="0.25">
      <c r="E6" s="8" t="s">
        <v>200</v>
      </c>
    </row>
    <row r="8" spans="2:6" ht="30" x14ac:dyDescent="0.25">
      <c r="C8" s="7" t="s">
        <v>11</v>
      </c>
    </row>
    <row r="11" spans="2:6" x14ac:dyDescent="0.25">
      <c r="E11" t="s">
        <v>10</v>
      </c>
    </row>
    <row r="12" spans="2:6" ht="30" x14ac:dyDescent="0.25">
      <c r="B12" s="6" t="s">
        <v>9</v>
      </c>
      <c r="C12" s="5" t="s">
        <v>8</v>
      </c>
      <c r="D12" s="5"/>
      <c r="E12" s="5" t="s">
        <v>7</v>
      </c>
    </row>
    <row r="13" spans="2:6" x14ac:dyDescent="0.25">
      <c r="B13" s="107" t="s">
        <v>6</v>
      </c>
      <c r="C13" s="107"/>
      <c r="D13" s="107"/>
      <c r="E13" s="107"/>
    </row>
    <row r="14" spans="2:6" ht="60" x14ac:dyDescent="0.25">
      <c r="B14" s="2">
        <v>1</v>
      </c>
      <c r="C14" s="3" t="s">
        <v>5</v>
      </c>
      <c r="D14" s="2"/>
      <c r="E14" s="2">
        <f>850+200+50</f>
        <v>1100</v>
      </c>
    </row>
    <row r="15" spans="2:6" x14ac:dyDescent="0.25">
      <c r="B15" s="2"/>
      <c r="C15" s="1" t="s">
        <v>4</v>
      </c>
      <c r="D15" s="2"/>
      <c r="E15" s="1">
        <f>E14</f>
        <v>1100</v>
      </c>
      <c r="F15" s="4"/>
    </row>
    <row r="16" spans="2:6" x14ac:dyDescent="0.25">
      <c r="B16" s="107" t="s">
        <v>3</v>
      </c>
      <c r="C16" s="107"/>
      <c r="D16" s="107"/>
      <c r="E16" s="107"/>
    </row>
    <row r="17" spans="2:5" ht="30" x14ac:dyDescent="0.25">
      <c r="B17" s="2">
        <v>1</v>
      </c>
      <c r="C17" s="3" t="s">
        <v>2</v>
      </c>
      <c r="D17" s="2"/>
      <c r="E17" s="2">
        <f>770+200+50</f>
        <v>1020</v>
      </c>
    </row>
    <row r="18" spans="2:5" x14ac:dyDescent="0.25">
      <c r="B18" s="2">
        <v>2</v>
      </c>
      <c r="C18" s="3" t="s">
        <v>1</v>
      </c>
      <c r="D18" s="2"/>
      <c r="E18" s="2">
        <v>80</v>
      </c>
    </row>
    <row r="19" spans="2:5" x14ac:dyDescent="0.25">
      <c r="B19" s="2">
        <v>3</v>
      </c>
      <c r="C19" s="3" t="s">
        <v>180</v>
      </c>
      <c r="D19" s="2"/>
      <c r="E19" s="2">
        <v>9.6999999999999993</v>
      </c>
    </row>
    <row r="20" spans="2:5" x14ac:dyDescent="0.25">
      <c r="B20" s="2"/>
      <c r="C20" s="1" t="s">
        <v>0</v>
      </c>
      <c r="D20" s="2"/>
      <c r="E20" s="1">
        <f>E17+E18+E19</f>
        <v>1109.7</v>
      </c>
    </row>
  </sheetData>
  <mergeCells count="4">
    <mergeCell ref="B13:E13"/>
    <mergeCell ref="B16:E16"/>
    <mergeCell ref="C4:E4"/>
    <mergeCell ref="C5:E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пр1</vt:lpstr>
      <vt:lpstr>пр2</vt:lpstr>
      <vt:lpstr>пр7</vt:lpstr>
      <vt:lpstr>пр13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2021-12-13T05:55:05Z</dcterms:modified>
</cp:coreProperties>
</file>