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" sheetId="8" r:id="rId1"/>
    <sheet name="пр2" sheetId="7" r:id="rId2"/>
    <sheet name="пр7" sheetId="4" r:id="rId3"/>
    <sheet name="пр13" sheetId="5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25" i="4" l="1"/>
  <c r="H24" i="4"/>
  <c r="F18" i="8"/>
  <c r="F21" i="8"/>
  <c r="F25" i="8"/>
  <c r="H26" i="4" l="1"/>
  <c r="H27" i="4"/>
  <c r="H29" i="4"/>
  <c r="F30" i="8"/>
  <c r="E18" i="5" l="1"/>
  <c r="E14" i="5"/>
  <c r="H19" i="4"/>
  <c r="H23" i="4"/>
  <c r="H62" i="4"/>
  <c r="F29" i="8"/>
  <c r="F24" i="8" s="1"/>
  <c r="E19" i="5" l="1"/>
  <c r="H64" i="4"/>
  <c r="H80" i="4"/>
  <c r="H69" i="4"/>
  <c r="H68" i="4" s="1"/>
  <c r="H55" i="4"/>
  <c r="H34" i="4"/>
  <c r="H33" i="4" s="1"/>
  <c r="H37" i="4" l="1"/>
  <c r="H32" i="4" s="1"/>
  <c r="H31" i="4" s="1"/>
  <c r="H54" i="4"/>
  <c r="H63" i="4"/>
  <c r="E20" i="5" l="1"/>
  <c r="H47" i="4" l="1"/>
  <c r="H44" i="4" s="1"/>
  <c r="H75" i="4" l="1"/>
  <c r="H74" i="4" s="1"/>
  <c r="H73" i="4"/>
  <c r="H61" i="4" l="1"/>
  <c r="H72" i="4"/>
  <c r="H67" i="4" l="1"/>
  <c r="H66" i="4" s="1"/>
  <c r="H65" i="4" s="1"/>
  <c r="H58" i="4"/>
  <c r="H57" i="4" s="1"/>
  <c r="H56" i="4" s="1"/>
  <c r="F17" i="8"/>
  <c r="F19" i="8"/>
  <c r="F23" i="8"/>
  <c r="H79" i="4"/>
  <c r="H78" i="4" s="1"/>
  <c r="H77" i="4" s="1"/>
  <c r="H76" i="4" s="1"/>
  <c r="H52" i="4"/>
  <c r="H22" i="4"/>
  <c r="H21" i="4" s="1"/>
  <c r="H18" i="4"/>
  <c r="H17" i="4" s="1"/>
  <c r="H16" i="4" s="1"/>
  <c r="H15" i="4" l="1"/>
  <c r="F16" i="8"/>
  <c r="F31" i="8" s="1"/>
  <c r="F32" i="8" s="1"/>
  <c r="H14" i="4"/>
  <c r="A10" i="8"/>
  <c r="F12" i="8"/>
  <c r="H12" i="8"/>
  <c r="J12" i="8"/>
  <c r="H31" i="8"/>
  <c r="J31" i="8"/>
  <c r="H33" i="8"/>
  <c r="H32" i="8" s="1"/>
  <c r="J33" i="8"/>
  <c r="J32" i="8" l="1"/>
  <c r="E15" i="5"/>
  <c r="B8" i="4"/>
  <c r="H10" i="4"/>
  <c r="I10" i="4"/>
  <c r="J10" i="4"/>
  <c r="H82" i="4"/>
</calcChain>
</file>

<file path=xl/sharedStrings.xml><?xml version="1.0" encoding="utf-8"?>
<sst xmlns="http://schemas.openxmlformats.org/spreadsheetml/2006/main" count="587" uniqueCount="197">
  <si>
    <t>Всего расходов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</si>
  <si>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</si>
  <si>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</si>
  <si>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</si>
  <si>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</si>
  <si>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</si>
  <si>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</si>
  <si>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450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</si>
  <si>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</si>
  <si>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</si>
  <si>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</si>
  <si>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</si>
  <si>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</si>
  <si>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</si>
  <si>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</si>
  <si>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</si>
  <si>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</si>
  <si>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</si>
  <si>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</si>
  <si>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</si>
  <si>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</si>
  <si>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</si>
  <si>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</si>
  <si>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</si>
  <si>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</si>
  <si>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Освещение автомобильных дорог общего пользования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</si>
  <si>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</si>
  <si>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</si>
  <si>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</si>
  <si>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</si>
  <si>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</si>
  <si>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</si>
  <si>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</si>
  <si>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</si>
  <si>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</si>
  <si>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</si>
  <si>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</si>
  <si>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</si>
  <si>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</si>
  <si>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</si>
  <si>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</si>
  <si>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</si>
  <si>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</si>
  <si>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</si>
  <si>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</si>
  <si>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</si>
  <si>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</si>
  <si>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</si>
  <si>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</si>
  <si>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</si>
  <si>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</si>
  <si>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</si>
  <si>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</si>
  <si>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</si>
  <si>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</si>
  <si>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</si>
  <si>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</si>
  <si>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</si>
  <si>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</si>
  <si>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</si>
  <si>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</si>
  <si>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</si>
  <si>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</si>
  <si>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</si>
  <si>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«Гыинское»</t>
  </si>
  <si>
    <t>Все администраторы</t>
  </si>
  <si>
    <t>Вариант: Кезский 2021;
Таблица: Проект 2021 (ПС);
Данные
%Узел Кезского района*Гыинское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</si>
  <si>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</si>
  <si>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</si>
  <si>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</si>
  <si>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</si>
  <si>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</si>
  <si>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</si>
  <si>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МО=1300510;
БКД=00000000;
КОСГУ=000;
Программы=0000;
ЭД_БКД=00;
Балансировка бюджета=22;
Узлы=05;</t>
  </si>
  <si>
    <t>Вариант=Кезский 2021;
Табл=Проект 2021 (ПС);
МО=1300510;
БКД=00000000;
КОСГУ=000;
Программы=0000;
ЭД_БКД=00;
Балансировка бюджета=20;
Узлы=05;</t>
  </si>
  <si>
    <t>Вариант=Кезский 2021;
Табл=Проект 2021 (ПС);
МО=1300510;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</si>
  <si>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</si>
  <si>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</si>
  <si>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</si>
  <si>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</si>
  <si>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</si>
  <si>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</si>
  <si>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</si>
  <si>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</si>
  <si>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</si>
  <si>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</si>
  <si>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</si>
  <si>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</si>
  <si>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</si>
  <si>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</si>
  <si>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</si>
  <si>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</si>
  <si>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</si>
  <si>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</si>
  <si>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</si>
  <si>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"Гыинское" на 2021 год</t>
  </si>
  <si>
    <t>к проекту решения Совета депутатов</t>
  </si>
  <si>
    <t>Привлечение прочих источников внутреннего финансирования дефицита бюджетов поселений</t>
  </si>
  <si>
    <t>450 01 06 06 00 10 0000 710</t>
  </si>
  <si>
    <t>Иные источники внутреннего финансирования дефицитов бюджетов</t>
  </si>
  <si>
    <t>450 01 06 00 00 00 0000 000</t>
  </si>
  <si>
    <t>Уменьшение прочих остатков денежных средств бюджетов поселений</t>
  </si>
  <si>
    <t>450 01 05 02 01 10 0000 610</t>
  </si>
  <si>
    <t>Увеличение прочих остатков денежных средств бюджета</t>
  </si>
  <si>
    <t>450 01 05 02 01 10 0000 510</t>
  </si>
  <si>
    <t>Изменение остатков средств на счетах по учету средств бюджета</t>
  </si>
  <si>
    <t>450 01 05 00 00 00 0000 000</t>
  </si>
  <si>
    <t>Источники внутреннего финансирования дефицитов бюджетов</t>
  </si>
  <si>
    <t>450 01 00 00 00 00 0000 000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</si>
  <si>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</si>
  <si>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</si>
  <si>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</si>
  <si>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"Гыинское"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</si>
  <si>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</si>
  <si>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</si>
  <si>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</si>
  <si>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</si>
  <si>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</si>
  <si>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</si>
  <si>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</si>
  <si>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</si>
  <si>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</si>
  <si>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</si>
  <si>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</si>
  <si>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</si>
  <si>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</si>
  <si>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</si>
  <si>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</si>
  <si>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</si>
  <si>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</si>
  <si>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</si>
  <si>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</si>
  <si>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</si>
  <si>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</si>
  <si>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</si>
  <si>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</si>
  <si>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</si>
  <si>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</si>
  <si>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</si>
  <si>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</si>
  <si>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</si>
  <si>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</si>
  <si>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</si>
  <si>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</si>
  <si>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</si>
  <si>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</si>
  <si>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</si>
  <si>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</si>
  <si>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МО=1300510
ВР=000
ЦС=00000
Ведомства=000
ФКР=0000
Балансировка бюджета=20
Узлы=05</t>
  </si>
  <si>
    <t>Вариант: Кезский 2021;
Таблица: Прогноз 2023 (ПС);
Данные
МО=1300510
ВР=000
ЦС=00000
Ведомства=000
ФКР=0000
Балансировка бюджета=10
Узлы=05</t>
  </si>
  <si>
    <t>Вариант: Кезский 2021;
Таблица: Прогноз 2022 (ПС);
Данные
МО=1300510
ВР=000
ЦС=00000
Ведомства=000
ФКР=0000
Балансировка бюджета=20
Узлы=05</t>
  </si>
  <si>
    <t>Вариант: Кезский 2021;
Таблица: Прогноз 2022 (ПС);
Данные
МО=1300510
ВР=000
ЦС=00000
Ведомства=000
ФКР=0000
Балансировка бюджета=10
Узлы=05</t>
  </si>
  <si>
    <t>Узел Кезского района</t>
  </si>
  <si>
    <t>Гыинское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</si>
  <si>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</si>
  <si>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</si>
  <si>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</si>
  <si>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</si>
  <si>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</si>
  <si>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</si>
  <si>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МО=1300510;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</si>
  <si>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</si>
  <si>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бюджета=10;
Узлы=05;
Муниципальные программы=00000;</t>
  </si>
  <si>
    <t>Вариант=Кезский 2021;
Табл=Проект 2021 (ПС);
МО=1300510;
ВР=000;
ЦС=00000;
Ведомства=000;
ФКР=0000;
Балансировка бюджета=20;
Узлы=05;
Муниципальные программы=00000;</t>
  </si>
  <si>
    <t>Вариант=Кезский 2021;
Табл=Проект 2021 (ПС);
МО=1300510;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</si>
  <si>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</si>
  <si>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</si>
  <si>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</si>
  <si>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</si>
  <si>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</si>
  <si>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</si>
  <si>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</si>
  <si>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99000S6290</t>
  </si>
  <si>
    <t>Софинансирование проекта</t>
  </si>
  <si>
    <t>99ж00L5769</t>
  </si>
  <si>
    <t>Комплексное развитие с/х территорий</t>
  </si>
  <si>
    <t>20249999</t>
  </si>
  <si>
    <t>Прочие межбюджетные трансферты, передаваемые бюджетам сельских поселений</t>
  </si>
  <si>
    <t>Иные выплаты персоналу государственных органов</t>
  </si>
  <si>
    <t>122</t>
  </si>
  <si>
    <t>20225576</t>
  </si>
  <si>
    <t>Субсидии бюджетам сельских поселений на обеспечение комплексного развития сельских территорий</t>
  </si>
  <si>
    <t>9900066620</t>
  </si>
  <si>
    <t>Межевание автомобильной дороги</t>
  </si>
  <si>
    <t>9900060090</t>
  </si>
  <si>
    <t>9900004220</t>
  </si>
  <si>
    <t>Расходы на содержание  имущества</t>
  </si>
  <si>
    <t>9900060260</t>
  </si>
  <si>
    <t>Расходы на преобразование органов местного самоуправления</t>
  </si>
  <si>
    <t>20215002</t>
  </si>
  <si>
    <t>Дотации бюджетам сельских поселений на обеспечение сбалансированности бюджетов</t>
  </si>
  <si>
    <t xml:space="preserve">                                 муниципального образования </t>
  </si>
  <si>
    <t>"Муниципальный округ Кезский район</t>
  </si>
  <si>
    <t>Удмуртской Республики"</t>
  </si>
  <si>
    <t>от 09.12.2021 № 113</t>
  </si>
  <si>
    <t xml:space="preserve">                                                                      Приложение №1</t>
  </si>
  <si>
    <t xml:space="preserve">                                                                      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</si>
</sst>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49" fontId="20" fillId="0" borderId="8">
      <alignment horizontal="left" vertical="center" wrapText="1" indent="1"/>
    </xf>
  </cellStyleXfs>
  <cellXfs count="101">
    <xf numFmtId="0" fontId="0" fillId="0" borderId="0" xfId="0"/>
    <xf numFmtId="0" fontId="3" fillId="0" borderId="0" xfId="1" applyFont="1"/>
    <xf numFmtId="0" fontId="3" fillId="0" borderId="0" xfId="1" applyFont="1" applyFill="1"/>
    <xf numFmtId="49" fontId="3" fillId="0" borderId="0" xfId="1" applyNumberFormat="1" applyFont="1" applyAlignment="1">
      <alignment horizontal="center"/>
    </xf>
    <xf numFmtId="49" fontId="3" fillId="0" borderId="0" xfId="1" applyNumberFormat="1" applyFont="1"/>
    <xf numFmtId="0" fontId="4" fillId="0" borderId="1" xfId="1" applyFont="1" applyFill="1" applyBorder="1" applyAlignment="1">
      <alignment shrinkToFit="1"/>
    </xf>
    <xf numFmtId="0" fontId="4" fillId="0" borderId="1" xfId="1" applyFont="1" applyBorder="1" applyAlignment="1">
      <alignment shrinkToFit="1"/>
    </xf>
    <xf numFmtId="0" fontId="6" fillId="0" borderId="0" xfId="1" applyFont="1" applyAlignment="1">
      <alignment wrapText="1"/>
    </xf>
    <xf numFmtId="0" fontId="7" fillId="0" borderId="1" xfId="1" quotePrefix="1" applyFont="1" applyFill="1" applyBorder="1" applyAlignment="1">
      <alignment shrinkToFit="1"/>
    </xf>
    <xf numFmtId="49" fontId="7" fillId="0" borderId="1" xfId="1" quotePrefix="1" applyNumberFormat="1" applyFont="1" applyBorder="1" applyAlignment="1">
      <alignment horizontal="center" wrapText="1"/>
    </xf>
    <xf numFmtId="49" fontId="8" fillId="0" borderId="1" xfId="1" quotePrefix="1" applyNumberFormat="1" applyFont="1" applyBorder="1" applyAlignment="1">
      <alignment wrapText="1"/>
    </xf>
    <xf numFmtId="0" fontId="4" fillId="0" borderId="0" xfId="1" applyFont="1" applyAlignment="1">
      <alignment wrapText="1"/>
    </xf>
    <xf numFmtId="0" fontId="9" fillId="0" borderId="1" xfId="1" quotePrefix="1" applyFont="1" applyFill="1" applyBorder="1" applyAlignment="1">
      <alignment shrinkToFit="1"/>
    </xf>
    <xf numFmtId="49" fontId="9" fillId="0" borderId="1" xfId="1" quotePrefix="1" applyNumberFormat="1" applyFont="1" applyBorder="1" applyAlignment="1">
      <alignment horizontal="center" wrapText="1"/>
    </xf>
    <xf numFmtId="49" fontId="5" fillId="0" borderId="1" xfId="1" quotePrefix="1" applyNumberFormat="1" applyFont="1" applyBorder="1" applyAlignment="1">
      <alignment wrapText="1"/>
    </xf>
    <xf numFmtId="0" fontId="9" fillId="0" borderId="0" xfId="1" quotePrefix="1" applyFont="1" applyFill="1" applyAlignment="1">
      <alignment wrapText="1"/>
    </xf>
    <xf numFmtId="0" fontId="9" fillId="0" borderId="0" xfId="1" quotePrefix="1" applyFont="1" applyAlignment="1">
      <alignment wrapText="1"/>
    </xf>
    <xf numFmtId="49" fontId="4" fillId="0" borderId="0" xfId="1" quotePrefix="1" applyNumberFormat="1" applyFont="1" applyAlignment="1">
      <alignment horizontal="center" wrapText="1"/>
    </xf>
    <xf numFmtId="49" fontId="4" fillId="0" borderId="0" xfId="1" quotePrefix="1" applyNumberFormat="1" applyFont="1" applyAlignment="1">
      <alignment wrapText="1"/>
    </xf>
    <xf numFmtId="0" fontId="10" fillId="0" borderId="0" xfId="1" applyFont="1" applyAlignment="1">
      <alignment wrapText="1"/>
    </xf>
    <xf numFmtId="0" fontId="10" fillId="0" borderId="0" xfId="1" quotePrefix="1" applyFont="1" applyFill="1" applyAlignment="1">
      <alignment horizontal="center" wrapText="1"/>
    </xf>
    <xf numFmtId="49" fontId="10" fillId="0" borderId="0" xfId="1" quotePrefix="1" applyNumberFormat="1" applyFont="1" applyAlignment="1">
      <alignment horizontal="center" wrapText="1"/>
    </xf>
    <xf numFmtId="49" fontId="10" fillId="0" borderId="0" xfId="1" quotePrefix="1" applyNumberFormat="1" applyFont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textRotation="90" wrapText="1"/>
    </xf>
    <xf numFmtId="49" fontId="7" fillId="0" borderId="5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right"/>
    </xf>
    <xf numFmtId="49" fontId="3" fillId="0" borderId="0" xfId="1" applyNumberFormat="1" applyFont="1" applyFill="1" applyAlignment="1">
      <alignment horizontal="center"/>
    </xf>
    <xf numFmtId="0" fontId="11" fillId="0" borderId="0" xfId="1" applyNumberFormat="1" applyFont="1" applyAlignment="1">
      <alignment vertical="center" wrapText="1"/>
    </xf>
    <xf numFmtId="0" fontId="14" fillId="0" borderId="5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15" fillId="0" borderId="0" xfId="0" applyFont="1"/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5" xfId="0" applyFont="1" applyBorder="1"/>
    <xf numFmtId="0" fontId="15" fillId="0" borderId="5" xfId="0" applyFont="1" applyBorder="1" applyAlignment="1">
      <alignment wrapText="1"/>
    </xf>
    <xf numFmtId="0" fontId="7" fillId="0" borderId="5" xfId="0" applyFont="1" applyBorder="1"/>
    <xf numFmtId="0" fontId="7" fillId="0" borderId="6" xfId="0" applyFont="1" applyBorder="1"/>
    <xf numFmtId="0" fontId="15" fillId="0" borderId="6" xfId="0" applyFont="1" applyBorder="1" applyAlignment="1"/>
    <xf numFmtId="0" fontId="15" fillId="0" borderId="7" xfId="0" applyFont="1" applyBorder="1" applyAlignment="1"/>
    <xf numFmtId="0" fontId="13" fillId="0" borderId="0" xfId="6"/>
    <xf numFmtId="0" fontId="13" fillId="0" borderId="0" xfId="6" applyFill="1"/>
    <xf numFmtId="49" fontId="13" fillId="0" borderId="0" xfId="6" applyNumberFormat="1"/>
    <xf numFmtId="0" fontId="16" fillId="0" borderId="1" xfId="6" applyFont="1" applyFill="1" applyBorder="1" applyAlignment="1">
      <alignment shrinkToFit="1"/>
    </xf>
    <xf numFmtId="0" fontId="16" fillId="0" borderId="1" xfId="6" applyFont="1" applyBorder="1" applyAlignment="1">
      <alignment shrinkToFit="1"/>
    </xf>
    <xf numFmtId="0" fontId="16" fillId="0" borderId="1" xfId="6" applyFont="1" applyBorder="1"/>
    <xf numFmtId="0" fontId="6" fillId="0" borderId="1" xfId="6" applyNumberFormat="1" applyFont="1" applyBorder="1" applyAlignment="1">
      <alignment shrinkToFit="1"/>
    </xf>
    <xf numFmtId="0" fontId="6" fillId="0" borderId="1" xfId="6" applyNumberFormat="1" applyFont="1" applyBorder="1" applyAlignment="1">
      <alignment wrapText="1"/>
    </xf>
    <xf numFmtId="49" fontId="6" fillId="0" borderId="1" xfId="6" applyNumberFormat="1" applyFont="1" applyBorder="1"/>
    <xf numFmtId="0" fontId="9" fillId="0" borderId="0" xfId="6" applyFont="1"/>
    <xf numFmtId="0" fontId="9" fillId="0" borderId="0" xfId="6" applyFont="1" applyFill="1"/>
    <xf numFmtId="0" fontId="4" fillId="0" borderId="1" xfId="6" applyNumberFormat="1" applyFont="1" applyBorder="1" applyAlignment="1">
      <alignment shrinkToFit="1"/>
    </xf>
    <xf numFmtId="0" fontId="4" fillId="0" borderId="1" xfId="6" applyNumberFormat="1" applyFont="1" applyBorder="1" applyAlignment="1">
      <alignment wrapText="1"/>
    </xf>
    <xf numFmtId="49" fontId="4" fillId="0" borderId="1" xfId="6" applyNumberFormat="1" applyFont="1" applyBorder="1"/>
    <xf numFmtId="49" fontId="4" fillId="0" borderId="1" xfId="6" applyNumberFormat="1" applyFont="1" applyBorder="1" applyAlignment="1">
      <alignment shrinkToFit="1"/>
    </xf>
    <xf numFmtId="49" fontId="4" fillId="0" borderId="4" xfId="6" applyNumberFormat="1" applyFont="1" applyBorder="1" applyAlignment="1">
      <alignment shrinkToFit="1"/>
    </xf>
    <xf numFmtId="0" fontId="13" fillId="0" borderId="0" xfId="6" quotePrefix="1" applyFill="1" applyAlignment="1">
      <alignment wrapText="1"/>
    </xf>
    <xf numFmtId="0" fontId="9" fillId="0" borderId="0" xfId="6" quotePrefix="1" applyFont="1" applyFill="1" applyAlignment="1">
      <alignment wrapText="1"/>
    </xf>
    <xf numFmtId="0" fontId="9" fillId="0" borderId="0" xfId="6" quotePrefix="1" applyFont="1" applyAlignment="1">
      <alignment wrapText="1"/>
    </xf>
    <xf numFmtId="49" fontId="9" fillId="0" borderId="0" xfId="6" quotePrefix="1" applyNumberFormat="1" applyFont="1" applyAlignment="1">
      <alignment wrapText="1"/>
    </xf>
    <xf numFmtId="0" fontId="17" fillId="0" borderId="0" xfId="6" quotePrefix="1" applyFont="1" applyFill="1" applyAlignment="1">
      <alignment wrapText="1"/>
    </xf>
    <xf numFmtId="0" fontId="17" fillId="0" borderId="0" xfId="6" quotePrefix="1" applyFont="1" applyAlignment="1">
      <alignment wrapText="1"/>
    </xf>
    <xf numFmtId="49" fontId="17" fillId="0" borderId="0" xfId="6" quotePrefix="1" applyNumberFormat="1" applyFont="1" applyAlignment="1">
      <alignment wrapText="1"/>
    </xf>
    <xf numFmtId="0" fontId="16" fillId="0" borderId="5" xfId="6" applyFont="1" applyFill="1" applyBorder="1" applyAlignment="1">
      <alignment horizontal="center" vertical="center"/>
    </xf>
    <xf numFmtId="0" fontId="16" fillId="0" borderId="5" xfId="6" applyFont="1" applyBorder="1" applyAlignment="1">
      <alignment horizontal="center" vertical="center" wrapText="1"/>
    </xf>
    <xf numFmtId="0" fontId="16" fillId="0" borderId="5" xfId="6" applyFont="1" applyBorder="1" applyAlignment="1">
      <alignment horizontal="center" vertical="center"/>
    </xf>
    <xf numFmtId="0" fontId="13" fillId="0" borderId="0" xfId="6" applyAlignment="1">
      <alignment horizontal="right"/>
    </xf>
    <xf numFmtId="0" fontId="13" fillId="0" borderId="0" xfId="6" applyFill="1" applyAlignment="1">
      <alignment horizontal="right"/>
    </xf>
    <xf numFmtId="0" fontId="18" fillId="0" borderId="0" xfId="6" applyFont="1" applyBorder="1" applyAlignment="1">
      <alignment horizontal="right"/>
    </xf>
    <xf numFmtId="0" fontId="18" fillId="0" borderId="0" xfId="6" applyFont="1" applyFill="1" applyBorder="1" applyAlignment="1">
      <alignment horizontal="right"/>
    </xf>
    <xf numFmtId="0" fontId="19" fillId="0" borderId="0" xfId="6" applyFont="1" applyBorder="1" applyAlignment="1">
      <alignment wrapText="1"/>
    </xf>
    <xf numFmtId="49" fontId="18" fillId="0" borderId="0" xfId="6" applyNumberFormat="1" applyFont="1" applyBorder="1"/>
    <xf numFmtId="164" fontId="9" fillId="0" borderId="1" xfId="1" quotePrefix="1" applyNumberFormat="1" applyFont="1" applyFill="1" applyBorder="1" applyAlignment="1">
      <alignment shrinkToFit="1"/>
    </xf>
    <xf numFmtId="49" fontId="21" fillId="0" borderId="8" xfId="10" applyNumberFormat="1" applyFont="1" applyProtection="1">
      <alignment horizontal="left" vertical="center" wrapText="1" indent="1"/>
    </xf>
    <xf numFmtId="0" fontId="14" fillId="0" borderId="5" xfId="0" applyFont="1" applyBorder="1" applyAlignment="1">
      <alignment horizontal="center" vertical="center"/>
    </xf>
    <xf numFmtId="49" fontId="22" fillId="0" borderId="8" xfId="10" applyNumberFormat="1" applyFont="1" applyAlignment="1" applyProtection="1">
      <alignment vertical="top" wrapText="1"/>
    </xf>
    <xf numFmtId="0" fontId="23" fillId="0" borderId="5" xfId="0" applyFont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1" fillId="0" borderId="0" xfId="6" applyNumberFormat="1" applyFont="1" applyAlignment="1">
      <alignment horizontal="center" vertical="center" wrapText="1"/>
    </xf>
    <xf numFmtId="49" fontId="16" fillId="0" borderId="1" xfId="6" applyNumberFormat="1" applyFont="1" applyBorder="1" applyAlignment="1">
      <alignment horizontal="center"/>
    </xf>
    <xf numFmtId="49" fontId="16" fillId="0" borderId="5" xfId="6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1" fillId="0" borderId="0" xfId="1" applyNumberFormat="1" applyFont="1" applyAlignment="1">
      <alignment horizontal="center" vertical="center" wrapText="1"/>
    </xf>
    <xf numFmtId="49" fontId="4" fillId="0" borderId="4" xfId="1" applyNumberFormat="1" applyFont="1" applyBorder="1" applyAlignment="1"/>
    <xf numFmtId="49" fontId="4" fillId="0" borderId="3" xfId="1" applyNumberFormat="1" applyFont="1" applyBorder="1" applyAlignment="1"/>
    <xf numFmtId="49" fontId="4" fillId="0" borderId="2" xfId="1" applyNumberFormat="1" applyFont="1" applyBorder="1" applyAlignment="1"/>
    <xf numFmtId="49" fontId="5" fillId="0" borderId="4" xfId="1" applyNumberFormat="1" applyFont="1" applyBorder="1" applyAlignment="1">
      <alignment wrapText="1"/>
    </xf>
    <xf numFmtId="49" fontId="5" fillId="0" borderId="3" xfId="1" applyNumberFormat="1" applyFont="1" applyBorder="1" applyAlignment="1">
      <alignment wrapText="1"/>
    </xf>
    <xf numFmtId="49" fontId="5" fillId="0" borderId="2" xfId="1" applyNumberFormat="1" applyFont="1" applyBorder="1" applyAlignment="1">
      <alignment wrapText="1"/>
    </xf>
    <xf numFmtId="0" fontId="15" fillId="0" borderId="9" xfId="0" applyFont="1" applyBorder="1" applyAlignment="1">
      <alignment horizontal="right"/>
    </xf>
    <xf numFmtId="0" fontId="14" fillId="0" borderId="5" xfId="0" applyFont="1" applyBorder="1" applyAlignment="1">
      <alignment horizontal="center" vertical="center"/>
    </xf>
  </cellXfs>
  <cellStyles count="11">
    <cellStyle name="xl29" xfId="10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" workbookViewId="0">
      <selection activeCell="C6" sqref="C6:F6"/>
    </sheetView>
  </sheetViews>
  <sheetFormatPr defaultColWidth="9.140625" defaultRowHeight="12.75" x14ac:dyDescent="0.2"/>
  <cols>
    <col min="1" max="1" width="10.140625" style="45" bestFit="1" customWidth="1"/>
    <col min="2" max="2" width="3.28515625" style="45" customWidth="1"/>
    <col min="3" max="3" width="5.5703125" style="45" bestFit="1" customWidth="1"/>
    <col min="4" max="4" width="4.85546875" style="45" bestFit="1" customWidth="1"/>
    <col min="5" max="5" width="47.85546875" style="43" customWidth="1"/>
    <col min="6" max="6" width="11.42578125" style="43" customWidth="1"/>
    <col min="7" max="11" width="11.7109375" style="44" hidden="1" customWidth="1"/>
    <col min="12" max="16384" width="9.140625" style="43"/>
  </cols>
  <sheetData>
    <row r="1" spans="1:11" ht="15" hidden="1" customHeight="1" x14ac:dyDescent="0.25">
      <c r="A1" s="51"/>
      <c r="B1" s="51"/>
      <c r="C1" s="51"/>
      <c r="D1" s="51"/>
      <c r="E1" s="50"/>
      <c r="F1" s="49"/>
      <c r="G1" s="49"/>
      <c r="H1" s="49"/>
      <c r="I1" s="49"/>
      <c r="J1" s="49"/>
    </row>
    <row r="2" spans="1:11" ht="15" x14ac:dyDescent="0.25">
      <c r="A2" s="74"/>
      <c r="B2" s="74"/>
      <c r="C2" s="74"/>
      <c r="D2" s="74"/>
      <c r="E2" s="73"/>
      <c r="G2" s="72"/>
      <c r="J2" s="71" t="s">
        <v>171</v>
      </c>
    </row>
    <row r="3" spans="1:11" s="33" customFormat="1" ht="15" x14ac:dyDescent="0.25">
      <c r="C3" s="83" t="s">
        <v>195</v>
      </c>
      <c r="D3" s="83"/>
      <c r="E3" s="83"/>
      <c r="F3" s="83"/>
    </row>
    <row r="4" spans="1:11" s="33" customFormat="1" ht="15" x14ac:dyDescent="0.25">
      <c r="C4" s="83" t="s">
        <v>113</v>
      </c>
      <c r="D4" s="83"/>
      <c r="E4" s="83"/>
      <c r="F4" s="83"/>
    </row>
    <row r="5" spans="1:11" s="33" customFormat="1" ht="15" x14ac:dyDescent="0.25">
      <c r="C5" s="83" t="s">
        <v>191</v>
      </c>
      <c r="D5" s="83"/>
      <c r="E5" s="83"/>
      <c r="F5" s="83"/>
    </row>
    <row r="6" spans="1:11" s="33" customFormat="1" ht="15" x14ac:dyDescent="0.25">
      <c r="C6" s="83" t="s">
        <v>192</v>
      </c>
      <c r="D6" s="83"/>
      <c r="E6" s="83"/>
      <c r="F6" s="83"/>
    </row>
    <row r="7" spans="1:11" s="33" customFormat="1" ht="15" x14ac:dyDescent="0.25">
      <c r="C7" s="83" t="s">
        <v>193</v>
      </c>
      <c r="D7" s="83"/>
      <c r="E7" s="83"/>
      <c r="F7" s="83"/>
    </row>
    <row r="8" spans="1:11" s="33" customFormat="1" ht="15" x14ac:dyDescent="0.25">
      <c r="C8" s="83" t="s">
        <v>194</v>
      </c>
      <c r="D8" s="83"/>
      <c r="E8" s="83"/>
      <c r="F8" s="83"/>
    </row>
    <row r="9" spans="1:11" ht="15" x14ac:dyDescent="0.25">
      <c r="A9" s="74"/>
      <c r="B9" s="74"/>
      <c r="C9" s="74"/>
      <c r="D9" s="74"/>
      <c r="E9" s="73"/>
      <c r="G9" s="72"/>
      <c r="J9" s="71" t="s">
        <v>96</v>
      </c>
    </row>
    <row r="10" spans="1:11" ht="33.75" customHeight="1" x14ac:dyDescent="0.2">
      <c r="A10" s="84" t="str">
        <f>"Доходы бюджета муниципального образования """&amp;F14&amp;""" "&amp;MID(G14,6,50)&amp;" Удмуртской Республики на "&amp;MID(G13,FIND("Проект",F13,1)+7,4)&amp;" год и плановый период "&amp;MID(H13,FIND("Прогноз",H13,1)+8,4)&amp;" и "&amp;MID(J13,FIND("Прогноз",J13,1)+8,4)&amp;" годов "</f>
        <v xml:space="preserve">Доходы бюджета муниципального образования "Гыинское" Кезского района Удмуртской Республики на 2021 год и плановый период 2022 и 2023 годов </v>
      </c>
      <c r="B10" s="84"/>
      <c r="C10" s="84"/>
      <c r="D10" s="84"/>
      <c r="E10" s="84"/>
      <c r="F10" s="84"/>
      <c r="G10" s="84"/>
      <c r="H10" s="84"/>
      <c r="I10" s="84"/>
      <c r="J10" s="84"/>
    </row>
    <row r="11" spans="1:11" x14ac:dyDescent="0.2">
      <c r="G11" s="70"/>
      <c r="J11" s="69" t="s">
        <v>170</v>
      </c>
    </row>
    <row r="12" spans="1:11" ht="33" customHeight="1" x14ac:dyDescent="0.2">
      <c r="A12" s="86" t="s">
        <v>158</v>
      </c>
      <c r="B12" s="86"/>
      <c r="C12" s="86"/>
      <c r="D12" s="86"/>
      <c r="E12" s="68" t="s">
        <v>92</v>
      </c>
      <c r="F12" s="67" t="str">
        <f>"Сумма на "&amp;MID(G13,FIND("Проект",G13,1)+7,4)&amp;" год"</f>
        <v>Сумма на 2021 год</v>
      </c>
      <c r="G12" s="66"/>
      <c r="H12" s="67" t="str">
        <f>"Сумма на "&amp;MID(I13,FIND("Прогноз",I13,1)+8,4)&amp;" год"</f>
        <v>Сумма на 2022 год</v>
      </c>
      <c r="I12" s="66"/>
      <c r="J12" s="67" t="str">
        <f>"Сумма на "&amp;MID(K13,FIND("Прогноз",K13,1)+8,4)&amp;" год"</f>
        <v>Сумма на 2023 год</v>
      </c>
      <c r="K12" s="66"/>
    </row>
    <row r="13" spans="1:11" ht="15" hidden="1" customHeight="1" x14ac:dyDescent="0.2">
      <c r="A13" s="65" t="s">
        <v>169</v>
      </c>
      <c r="B13" s="65" t="s">
        <v>168</v>
      </c>
      <c r="C13" s="65" t="s">
        <v>167</v>
      </c>
      <c r="D13" s="65" t="s">
        <v>166</v>
      </c>
      <c r="E13" s="64" t="s">
        <v>165</v>
      </c>
      <c r="F13" s="64" t="s">
        <v>164</v>
      </c>
      <c r="G13" s="63" t="s">
        <v>163</v>
      </c>
      <c r="H13" s="59" t="s">
        <v>162</v>
      </c>
      <c r="I13" s="59" t="s">
        <v>161</v>
      </c>
      <c r="J13" s="59" t="s">
        <v>160</v>
      </c>
      <c r="K13" s="59" t="s">
        <v>159</v>
      </c>
    </row>
    <row r="14" spans="1:11" ht="30" hidden="1" customHeight="1" x14ac:dyDescent="0.2">
      <c r="A14" s="62" t="s">
        <v>158</v>
      </c>
      <c r="B14" s="62" t="s">
        <v>157</v>
      </c>
      <c r="C14" s="62" t="s">
        <v>156</v>
      </c>
      <c r="D14" s="62" t="s">
        <v>155</v>
      </c>
      <c r="E14" s="61" t="s">
        <v>154</v>
      </c>
      <c r="F14" s="61" t="s">
        <v>153</v>
      </c>
      <c r="G14" s="60" t="s">
        <v>152</v>
      </c>
      <c r="H14" s="59" t="s">
        <v>151</v>
      </c>
      <c r="I14" s="59" t="s">
        <v>150</v>
      </c>
      <c r="J14" s="59" t="s">
        <v>149</v>
      </c>
      <c r="K14" s="59" t="s">
        <v>148</v>
      </c>
    </row>
    <row r="15" spans="1:11" s="52" customFormat="1" ht="16.5" hidden="1" customHeight="1" x14ac:dyDescent="0.2">
      <c r="A15" s="56" t="s">
        <v>147</v>
      </c>
      <c r="B15" s="56" t="s">
        <v>128</v>
      </c>
      <c r="C15" s="56" t="s">
        <v>120</v>
      </c>
      <c r="D15" s="56" t="s">
        <v>127</v>
      </c>
      <c r="E15" s="56"/>
      <c r="F15" s="58">
        <v>2079.1999999999998</v>
      </c>
      <c r="G15" s="57">
        <v>2079.1999999999998</v>
      </c>
      <c r="H15" s="58">
        <v>2106.6999999999998</v>
      </c>
      <c r="I15" s="57">
        <v>2106.6999999999998</v>
      </c>
      <c r="J15" s="58">
        <v>2159.6</v>
      </c>
      <c r="K15" s="57">
        <v>2159.6</v>
      </c>
    </row>
    <row r="16" spans="1:11" s="52" customFormat="1" ht="28.5" x14ac:dyDescent="0.2">
      <c r="A16" s="56" t="s">
        <v>146</v>
      </c>
      <c r="B16" s="56" t="s">
        <v>128</v>
      </c>
      <c r="C16" s="56" t="s">
        <v>120</v>
      </c>
      <c r="D16" s="56" t="s">
        <v>127</v>
      </c>
      <c r="E16" s="55" t="s">
        <v>145</v>
      </c>
      <c r="F16" s="54">
        <f>F17+F19</f>
        <v>252.70000000000005</v>
      </c>
      <c r="G16" s="54"/>
      <c r="H16" s="54">
        <v>219.8</v>
      </c>
      <c r="I16" s="54"/>
      <c r="J16" s="54">
        <v>226.1</v>
      </c>
      <c r="K16" s="53"/>
    </row>
    <row r="17" spans="1:11" s="52" customFormat="1" ht="14.25" x14ac:dyDescent="0.2">
      <c r="A17" s="56" t="s">
        <v>144</v>
      </c>
      <c r="B17" s="56" t="s">
        <v>128</v>
      </c>
      <c r="C17" s="56" t="s">
        <v>120</v>
      </c>
      <c r="D17" s="56" t="s">
        <v>127</v>
      </c>
      <c r="E17" s="55" t="s">
        <v>143</v>
      </c>
      <c r="F17" s="54">
        <f>F18</f>
        <v>105.60000000000005</v>
      </c>
      <c r="G17" s="54"/>
      <c r="H17" s="54">
        <v>90.8</v>
      </c>
      <c r="I17" s="54"/>
      <c r="J17" s="54">
        <v>97.1</v>
      </c>
      <c r="K17" s="53"/>
    </row>
    <row r="18" spans="1:11" ht="90" x14ac:dyDescent="0.25">
      <c r="A18" s="51" t="s">
        <v>142</v>
      </c>
      <c r="B18" s="51" t="s">
        <v>46</v>
      </c>
      <c r="C18" s="51" t="s">
        <v>120</v>
      </c>
      <c r="D18" s="51" t="s">
        <v>133</v>
      </c>
      <c r="E18" s="50" t="s">
        <v>141</v>
      </c>
      <c r="F18" s="49">
        <f>87.7+1600.1-1600.1+17.9</f>
        <v>105.60000000000005</v>
      </c>
      <c r="G18" s="49"/>
      <c r="H18" s="49">
        <v>90.8</v>
      </c>
      <c r="I18" s="49"/>
      <c r="J18" s="49">
        <v>97.1</v>
      </c>
    </row>
    <row r="19" spans="1:11" s="52" customFormat="1" ht="14.25" x14ac:dyDescent="0.2">
      <c r="A19" s="56" t="s">
        <v>140</v>
      </c>
      <c r="B19" s="56" t="s">
        <v>128</v>
      </c>
      <c r="C19" s="56" t="s">
        <v>120</v>
      </c>
      <c r="D19" s="56" t="s">
        <v>127</v>
      </c>
      <c r="E19" s="55" t="s">
        <v>139</v>
      </c>
      <c r="F19" s="54">
        <f>F20+F21+F22</f>
        <v>147.1</v>
      </c>
      <c r="G19" s="54"/>
      <c r="H19" s="54">
        <v>129</v>
      </c>
      <c r="I19" s="54"/>
      <c r="J19" s="54">
        <v>129</v>
      </c>
      <c r="K19" s="53"/>
    </row>
    <row r="20" spans="1:11" ht="60" x14ac:dyDescent="0.25">
      <c r="A20" s="51" t="s">
        <v>138</v>
      </c>
      <c r="B20" s="51" t="s">
        <v>31</v>
      </c>
      <c r="C20" s="51" t="s">
        <v>120</v>
      </c>
      <c r="D20" s="51" t="s">
        <v>133</v>
      </c>
      <c r="E20" s="50" t="s">
        <v>137</v>
      </c>
      <c r="F20" s="49">
        <v>9</v>
      </c>
      <c r="G20" s="49"/>
      <c r="H20" s="49">
        <v>9</v>
      </c>
      <c r="I20" s="49"/>
      <c r="J20" s="49">
        <v>9</v>
      </c>
    </row>
    <row r="21" spans="1:11" ht="45" x14ac:dyDescent="0.25">
      <c r="A21" s="51" t="s">
        <v>136</v>
      </c>
      <c r="B21" s="51" t="s">
        <v>31</v>
      </c>
      <c r="C21" s="51" t="s">
        <v>120</v>
      </c>
      <c r="D21" s="51" t="s">
        <v>133</v>
      </c>
      <c r="E21" s="50" t="s">
        <v>135</v>
      </c>
      <c r="F21" s="49">
        <f>18+18.1</f>
        <v>36.1</v>
      </c>
      <c r="G21" s="49"/>
      <c r="H21" s="49">
        <v>18</v>
      </c>
      <c r="I21" s="49"/>
      <c r="J21" s="49">
        <v>18</v>
      </c>
    </row>
    <row r="22" spans="1:11" ht="45" x14ac:dyDescent="0.25">
      <c r="A22" s="51" t="s">
        <v>134</v>
      </c>
      <c r="B22" s="51" t="s">
        <v>31</v>
      </c>
      <c r="C22" s="51" t="s">
        <v>120</v>
      </c>
      <c r="D22" s="51" t="s">
        <v>133</v>
      </c>
      <c r="E22" s="50" t="s">
        <v>132</v>
      </c>
      <c r="F22" s="49">
        <v>102</v>
      </c>
      <c r="G22" s="49"/>
      <c r="H22" s="49">
        <v>102</v>
      </c>
      <c r="I22" s="49"/>
      <c r="J22" s="49">
        <v>102</v>
      </c>
    </row>
    <row r="23" spans="1:11" s="52" customFormat="1" ht="14.25" x14ac:dyDescent="0.2">
      <c r="A23" s="56" t="s">
        <v>131</v>
      </c>
      <c r="B23" s="56" t="s">
        <v>128</v>
      </c>
      <c r="C23" s="56" t="s">
        <v>120</v>
      </c>
      <c r="D23" s="56" t="s">
        <v>127</v>
      </c>
      <c r="E23" s="55" t="s">
        <v>130</v>
      </c>
      <c r="F23" s="54">
        <f>F24</f>
        <v>3824.2999999999997</v>
      </c>
      <c r="G23" s="54"/>
      <c r="H23" s="54">
        <v>1886.9</v>
      </c>
      <c r="I23" s="54"/>
      <c r="J23" s="54">
        <v>1933.5</v>
      </c>
      <c r="K23" s="53"/>
    </row>
    <row r="24" spans="1:11" s="52" customFormat="1" ht="42.75" x14ac:dyDescent="0.2">
      <c r="A24" s="56" t="s">
        <v>129</v>
      </c>
      <c r="B24" s="56" t="s">
        <v>128</v>
      </c>
      <c r="C24" s="56" t="s">
        <v>120</v>
      </c>
      <c r="D24" s="56" t="s">
        <v>127</v>
      </c>
      <c r="E24" s="55" t="s">
        <v>126</v>
      </c>
      <c r="F24" s="54">
        <f>F25+F28+F29+F30+F27+F26</f>
        <v>3824.2999999999997</v>
      </c>
      <c r="G24" s="54"/>
      <c r="H24" s="54">
        <v>1886.9</v>
      </c>
      <c r="I24" s="54"/>
      <c r="J24" s="54">
        <v>1933.5</v>
      </c>
      <c r="K24" s="53"/>
    </row>
    <row r="25" spans="1:11" ht="30" x14ac:dyDescent="0.25">
      <c r="A25" s="51" t="s">
        <v>125</v>
      </c>
      <c r="B25" s="51" t="s">
        <v>31</v>
      </c>
      <c r="C25" s="51" t="s">
        <v>120</v>
      </c>
      <c r="D25" s="51" t="s">
        <v>119</v>
      </c>
      <c r="E25" s="50" t="s">
        <v>124</v>
      </c>
      <c r="F25" s="49">
        <f>1085.8-186</f>
        <v>899.8</v>
      </c>
      <c r="G25" s="49"/>
      <c r="H25" s="49">
        <v>1109.4000000000001</v>
      </c>
      <c r="I25" s="49"/>
      <c r="J25" s="49">
        <v>1153.2</v>
      </c>
    </row>
    <row r="26" spans="1:11" ht="30" x14ac:dyDescent="0.25">
      <c r="A26" s="51" t="s">
        <v>189</v>
      </c>
      <c r="B26" s="51" t="s">
        <v>31</v>
      </c>
      <c r="C26" s="51" t="s">
        <v>120</v>
      </c>
      <c r="D26" s="51" t="s">
        <v>119</v>
      </c>
      <c r="E26" s="50" t="s">
        <v>190</v>
      </c>
      <c r="F26" s="49">
        <v>40.700000000000003</v>
      </c>
      <c r="G26" s="49"/>
      <c r="H26" s="49"/>
      <c r="I26" s="49"/>
      <c r="J26" s="49"/>
    </row>
    <row r="27" spans="1:11" ht="45" x14ac:dyDescent="0.25">
      <c r="A27" s="51" t="s">
        <v>180</v>
      </c>
      <c r="B27" s="51" t="s">
        <v>31</v>
      </c>
      <c r="C27" s="51" t="s">
        <v>120</v>
      </c>
      <c r="D27" s="51" t="s">
        <v>119</v>
      </c>
      <c r="E27" s="78" t="s">
        <v>181</v>
      </c>
      <c r="F27" s="49">
        <v>1600.1</v>
      </c>
      <c r="G27" s="49"/>
      <c r="H27" s="49"/>
      <c r="I27" s="49"/>
      <c r="J27" s="49"/>
    </row>
    <row r="28" spans="1:11" ht="60" x14ac:dyDescent="0.25">
      <c r="A28" s="51" t="s">
        <v>123</v>
      </c>
      <c r="B28" s="51" t="s">
        <v>31</v>
      </c>
      <c r="C28" s="51" t="s">
        <v>120</v>
      </c>
      <c r="D28" s="51" t="s">
        <v>119</v>
      </c>
      <c r="E28" s="50" t="s">
        <v>122</v>
      </c>
      <c r="F28" s="49">
        <v>102.3</v>
      </c>
      <c r="G28" s="49"/>
      <c r="H28" s="49">
        <v>103.1</v>
      </c>
      <c r="I28" s="49"/>
      <c r="J28" s="49">
        <v>105.9</v>
      </c>
    </row>
    <row r="29" spans="1:11" ht="90" x14ac:dyDescent="0.25">
      <c r="A29" s="51" t="s">
        <v>121</v>
      </c>
      <c r="B29" s="51" t="s">
        <v>31</v>
      </c>
      <c r="C29" s="51" t="s">
        <v>120</v>
      </c>
      <c r="D29" s="51" t="s">
        <v>119</v>
      </c>
      <c r="E29" s="50" t="s">
        <v>118</v>
      </c>
      <c r="F29" s="49">
        <f>674.4+200+200+100</f>
        <v>1174.4000000000001</v>
      </c>
      <c r="G29" s="49"/>
      <c r="H29" s="49">
        <v>674.4</v>
      </c>
      <c r="I29" s="49"/>
      <c r="J29" s="49">
        <v>674.4</v>
      </c>
    </row>
    <row r="30" spans="1:11" ht="28.5" x14ac:dyDescent="0.25">
      <c r="A30" s="51" t="s">
        <v>176</v>
      </c>
      <c r="B30" s="51" t="s">
        <v>31</v>
      </c>
      <c r="C30" s="51" t="s">
        <v>120</v>
      </c>
      <c r="D30" s="51" t="s">
        <v>119</v>
      </c>
      <c r="E30" s="76" t="s">
        <v>177</v>
      </c>
      <c r="F30" s="49">
        <f>13+7-12-1</f>
        <v>7</v>
      </c>
      <c r="G30" s="49"/>
      <c r="H30" s="49"/>
      <c r="I30" s="49"/>
      <c r="J30" s="49"/>
    </row>
    <row r="31" spans="1:11" ht="15.75" x14ac:dyDescent="0.25">
      <c r="A31" s="85"/>
      <c r="B31" s="85"/>
      <c r="C31" s="85"/>
      <c r="D31" s="85"/>
      <c r="E31" s="48" t="s">
        <v>117</v>
      </c>
      <c r="F31" s="47">
        <f>F16+F23</f>
        <v>4077</v>
      </c>
      <c r="G31" s="46"/>
      <c r="H31" s="47">
        <f>H15</f>
        <v>2106.6999999999998</v>
      </c>
      <c r="I31" s="46"/>
      <c r="J31" s="47">
        <f>J15</f>
        <v>2159.6</v>
      </c>
      <c r="K31" s="46"/>
    </row>
    <row r="32" spans="1:11" ht="15.75" x14ac:dyDescent="0.25">
      <c r="A32" s="85"/>
      <c r="B32" s="85"/>
      <c r="C32" s="85"/>
      <c r="D32" s="85"/>
      <c r="E32" s="48" t="s">
        <v>116</v>
      </c>
      <c r="F32" s="47">
        <f>F33-F31</f>
        <v>35.199999999999818</v>
      </c>
      <c r="G32" s="46"/>
      <c r="H32" s="47">
        <f>H33-H31</f>
        <v>0</v>
      </c>
      <c r="I32" s="46"/>
      <c r="J32" s="47">
        <f>J33-J31</f>
        <v>0</v>
      </c>
      <c r="K32" s="46"/>
    </row>
    <row r="33" spans="1:11" ht="15.75" x14ac:dyDescent="0.25">
      <c r="A33" s="85"/>
      <c r="B33" s="85"/>
      <c r="C33" s="85"/>
      <c r="D33" s="85"/>
      <c r="E33" s="48" t="s">
        <v>115</v>
      </c>
      <c r="F33" s="47">
        <v>4112.2</v>
      </c>
      <c r="G33" s="46"/>
      <c r="H33" s="47">
        <f>I15</f>
        <v>2106.6999999999998</v>
      </c>
      <c r="I33" s="46"/>
      <c r="J33" s="47">
        <f>K15</f>
        <v>2159.6</v>
      </c>
      <c r="K33" s="46"/>
    </row>
  </sheetData>
  <mergeCells count="11">
    <mergeCell ref="A10:J10"/>
    <mergeCell ref="A33:D33"/>
    <mergeCell ref="A12:D12"/>
    <mergeCell ref="A31:D31"/>
    <mergeCell ref="A32:D32"/>
    <mergeCell ref="C8:F8"/>
    <mergeCell ref="C6:F6"/>
    <mergeCell ref="C7:F7"/>
    <mergeCell ref="C3:F3"/>
    <mergeCell ref="C4:F4"/>
    <mergeCell ref="C5:F5"/>
  </mergeCells>
  <pageMargins left="0.75" right="0.75" top="1" bottom="1" header="0.5" footer="0.5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view="pageBreakPreview" zoomScaleNormal="100" zoomScaleSheetLayoutView="100" workbookViewId="0">
      <selection activeCell="B9" sqref="B9"/>
    </sheetView>
  </sheetViews>
  <sheetFormatPr defaultColWidth="9.140625" defaultRowHeight="15" x14ac:dyDescent="0.25"/>
  <cols>
    <col min="1" max="1" width="9.140625" style="33"/>
    <col min="2" max="2" width="26" style="33" customWidth="1"/>
    <col min="3" max="3" width="35.7109375" style="33" customWidth="1"/>
    <col min="4" max="4" width="13.140625" style="33" customWidth="1"/>
    <col min="5" max="5" width="9" style="33" hidden="1" customWidth="1"/>
    <col min="6" max="9" width="9.140625" style="33" hidden="1" customWidth="1"/>
    <col min="10" max="16384" width="9.140625" style="33"/>
  </cols>
  <sheetData>
    <row r="2" spans="2:9" x14ac:dyDescent="0.25">
      <c r="C2" s="83" t="s">
        <v>114</v>
      </c>
      <c r="D2" s="83"/>
      <c r="E2" s="83"/>
      <c r="F2" s="83"/>
    </row>
    <row r="3" spans="2:9" x14ac:dyDescent="0.25">
      <c r="C3" s="83" t="s">
        <v>113</v>
      </c>
      <c r="D3" s="83"/>
      <c r="E3" s="83"/>
      <c r="F3" s="83"/>
    </row>
    <row r="4" spans="2:9" x14ac:dyDescent="0.25">
      <c r="C4" s="83" t="s">
        <v>191</v>
      </c>
      <c r="D4" s="83"/>
      <c r="E4" s="83"/>
      <c r="F4" s="83"/>
    </row>
    <row r="5" spans="2:9" x14ac:dyDescent="0.25">
      <c r="C5" s="83" t="s">
        <v>192</v>
      </c>
      <c r="D5" s="83"/>
      <c r="E5" s="81"/>
      <c r="F5" s="81"/>
    </row>
    <row r="6" spans="2:9" x14ac:dyDescent="0.25">
      <c r="C6" s="83" t="s">
        <v>193</v>
      </c>
      <c r="D6" s="83"/>
      <c r="E6" s="81"/>
      <c r="F6" s="81"/>
    </row>
    <row r="7" spans="2:9" x14ac:dyDescent="0.25">
      <c r="C7" s="83" t="s">
        <v>194</v>
      </c>
      <c r="D7" s="83"/>
      <c r="E7" s="83"/>
      <c r="F7" s="83"/>
    </row>
    <row r="10" spans="2:9" ht="33" customHeight="1" x14ac:dyDescent="0.25">
      <c r="B10" s="90" t="s">
        <v>112</v>
      </c>
      <c r="C10" s="90"/>
      <c r="D10" s="90"/>
      <c r="E10" s="90"/>
      <c r="F10" s="90"/>
      <c r="G10" s="90"/>
      <c r="H10" s="90"/>
    </row>
    <row r="12" spans="2:9" x14ac:dyDescent="0.25">
      <c r="D12" s="91"/>
      <c r="E12" s="91"/>
      <c r="F12" s="91"/>
      <c r="G12" s="91"/>
      <c r="H12" s="91"/>
      <c r="I12" s="91"/>
    </row>
    <row r="13" spans="2:9" x14ac:dyDescent="0.25">
      <c r="D13" s="33" t="s">
        <v>111</v>
      </c>
    </row>
    <row r="14" spans="2:9" x14ac:dyDescent="0.25">
      <c r="B14" s="87" t="s">
        <v>110</v>
      </c>
      <c r="C14" s="88" t="s">
        <v>92</v>
      </c>
      <c r="D14" s="89" t="s">
        <v>109</v>
      </c>
      <c r="E14" s="42"/>
      <c r="F14" s="42"/>
      <c r="G14" s="42"/>
      <c r="H14" s="42"/>
      <c r="I14" s="41"/>
    </row>
    <row r="15" spans="2:9" x14ac:dyDescent="0.25">
      <c r="B15" s="87"/>
      <c r="C15" s="88"/>
      <c r="D15" s="89"/>
      <c r="E15" s="40"/>
      <c r="F15" s="39"/>
      <c r="G15" s="39"/>
      <c r="H15" s="39"/>
      <c r="I15" s="39"/>
    </row>
    <row r="16" spans="2:9" ht="45" x14ac:dyDescent="0.25">
      <c r="B16" s="37" t="s">
        <v>108</v>
      </c>
      <c r="C16" s="38" t="s">
        <v>107</v>
      </c>
      <c r="D16" s="37">
        <v>0</v>
      </c>
      <c r="E16" s="37"/>
      <c r="F16" s="37"/>
      <c r="G16" s="37"/>
      <c r="H16" s="37"/>
      <c r="I16" s="37"/>
    </row>
    <row r="17" spans="2:9" ht="30" x14ac:dyDescent="0.25">
      <c r="B17" s="37" t="s">
        <v>106</v>
      </c>
      <c r="C17" s="38" t="s">
        <v>105</v>
      </c>
      <c r="D17" s="37">
        <v>35.200000000000003</v>
      </c>
      <c r="E17" s="37"/>
      <c r="F17" s="37"/>
      <c r="G17" s="37"/>
      <c r="H17" s="37"/>
      <c r="I17" s="37"/>
    </row>
    <row r="18" spans="2:9" ht="30" x14ac:dyDescent="0.25">
      <c r="B18" s="37" t="s">
        <v>104</v>
      </c>
      <c r="C18" s="38" t="s">
        <v>103</v>
      </c>
      <c r="D18" s="37">
        <v>-4077</v>
      </c>
      <c r="E18" s="37"/>
      <c r="F18" s="37"/>
      <c r="G18" s="37"/>
      <c r="H18" s="37"/>
      <c r="I18" s="37"/>
    </row>
    <row r="19" spans="2:9" ht="45" x14ac:dyDescent="0.25">
      <c r="B19" s="37" t="s">
        <v>102</v>
      </c>
      <c r="C19" s="38" t="s">
        <v>101</v>
      </c>
      <c r="D19" s="37">
        <v>4112.2</v>
      </c>
      <c r="E19" s="37"/>
      <c r="F19" s="37"/>
      <c r="G19" s="37"/>
      <c r="H19" s="37"/>
      <c r="I19" s="37"/>
    </row>
    <row r="20" spans="2:9" ht="45" x14ac:dyDescent="0.25">
      <c r="B20" s="37" t="s">
        <v>100</v>
      </c>
      <c r="C20" s="38" t="s">
        <v>99</v>
      </c>
      <c r="D20" s="37">
        <v>0</v>
      </c>
      <c r="E20" s="37"/>
      <c r="F20" s="37"/>
      <c r="G20" s="37"/>
      <c r="H20" s="37"/>
      <c r="I20" s="37"/>
    </row>
    <row r="21" spans="2:9" ht="45" x14ac:dyDescent="0.25">
      <c r="B21" s="37" t="s">
        <v>98</v>
      </c>
      <c r="C21" s="38" t="s">
        <v>97</v>
      </c>
      <c r="D21" s="37">
        <v>0</v>
      </c>
      <c r="E21" s="37"/>
      <c r="F21" s="37"/>
      <c r="G21" s="37"/>
      <c r="H21" s="37"/>
      <c r="I21" s="37"/>
    </row>
  </sheetData>
  <mergeCells count="11">
    <mergeCell ref="B14:B15"/>
    <mergeCell ref="C14:C15"/>
    <mergeCell ref="D14:D15"/>
    <mergeCell ref="C2:F2"/>
    <mergeCell ref="C3:F3"/>
    <mergeCell ref="C4:F4"/>
    <mergeCell ref="C7:F7"/>
    <mergeCell ref="B10:H10"/>
    <mergeCell ref="D12:I12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3"/>
  <sheetViews>
    <sheetView view="pageBreakPreview" topLeftCell="A2" zoomScale="60" zoomScaleNormal="100" workbookViewId="0">
      <selection activeCell="A2" sqref="A2:XFD7"/>
    </sheetView>
  </sheetViews>
  <sheetFormatPr defaultColWidth="9.140625" defaultRowHeight="15" x14ac:dyDescent="0.25"/>
  <cols>
    <col min="1" max="1" width="9.140625" style="1"/>
    <col min="2" max="2" width="47.28515625" style="4" customWidth="1"/>
    <col min="3" max="3" width="5.85546875" style="3" customWidth="1"/>
    <col min="4" max="4" width="4" style="3" customWidth="1"/>
    <col min="5" max="5" width="3.42578125" style="3" customWidth="1"/>
    <col min="6" max="6" width="11.7109375" style="3" customWidth="1"/>
    <col min="7" max="7" width="3.85546875" style="3" customWidth="1"/>
    <col min="8" max="8" width="9.5703125" style="2" customWidth="1"/>
    <col min="9" max="10" width="9.5703125" style="2" hidden="1" customWidth="1"/>
    <col min="11" max="16384" width="9.140625" style="1"/>
  </cols>
  <sheetData>
    <row r="1" spans="2:10" s="7" customFormat="1" ht="13.5" hidden="1" customHeight="1" x14ac:dyDescent="0.25">
      <c r="B1" s="10"/>
      <c r="C1" s="9"/>
      <c r="D1" s="9"/>
      <c r="E1" s="9"/>
      <c r="F1" s="9"/>
      <c r="G1" s="9"/>
      <c r="H1" s="8"/>
      <c r="I1" s="8"/>
      <c r="J1" s="8"/>
    </row>
    <row r="2" spans="2:10" s="33" customFormat="1" ht="14.45" customHeight="1" x14ac:dyDescent="0.25">
      <c r="D2" s="99" t="s">
        <v>196</v>
      </c>
      <c r="E2" s="99"/>
      <c r="F2" s="99"/>
      <c r="G2" s="99"/>
      <c r="H2" s="99"/>
    </row>
    <row r="3" spans="2:10" s="33" customFormat="1" x14ac:dyDescent="0.25">
      <c r="D3" s="83" t="s">
        <v>113</v>
      </c>
      <c r="E3" s="83"/>
      <c r="F3" s="83"/>
      <c r="G3" s="83"/>
      <c r="H3" s="83"/>
    </row>
    <row r="4" spans="2:10" s="33" customFormat="1" x14ac:dyDescent="0.25">
      <c r="D4" s="83" t="s">
        <v>191</v>
      </c>
      <c r="E4" s="83"/>
      <c r="F4" s="83"/>
      <c r="G4" s="83"/>
      <c r="H4" s="83"/>
    </row>
    <row r="5" spans="2:10" s="33" customFormat="1" ht="14.45" customHeight="1" x14ac:dyDescent="0.25">
      <c r="C5" s="83" t="s">
        <v>192</v>
      </c>
      <c r="D5" s="83"/>
      <c r="E5" s="83"/>
      <c r="F5" s="83"/>
      <c r="G5" s="83"/>
      <c r="H5" s="83"/>
    </row>
    <row r="6" spans="2:10" s="33" customFormat="1" ht="14.45" customHeight="1" x14ac:dyDescent="0.25">
      <c r="B6" s="83" t="s">
        <v>193</v>
      </c>
      <c r="C6" s="83"/>
      <c r="D6" s="83"/>
      <c r="E6" s="83"/>
      <c r="F6" s="83"/>
      <c r="G6" s="83"/>
      <c r="H6" s="83"/>
    </row>
    <row r="7" spans="2:10" s="33" customFormat="1" ht="14.45" customHeight="1" x14ac:dyDescent="0.25">
      <c r="C7" s="83" t="s">
        <v>194</v>
      </c>
      <c r="D7" s="83"/>
      <c r="E7" s="83"/>
      <c r="F7" s="83"/>
      <c r="G7" s="83"/>
      <c r="H7" s="83"/>
    </row>
    <row r="8" spans="2:10" ht="51" customHeight="1" x14ac:dyDescent="0.25">
      <c r="B8" s="92" t="str">
        <f>"Ведомственная структура расходов бюджета поселения """&amp;MID(H12,FIND("*",H12,1)+1,LEN(H12)-FIND("*",H12,1))&amp;""" "&amp;MID(H12,FIND("%",H12,1)+5,FIND("*",H12,1)-FIND("%",H12,1)-5)&amp;" на "&amp;MID(H12,FIND("Проект",H12,1)+7,4)&amp;" год"</f>
        <v>Ведомственная структура расходов бюджета поселения "Гыинское"  Кезского района на 2021 год</v>
      </c>
      <c r="C8" s="92"/>
      <c r="D8" s="92"/>
      <c r="E8" s="92"/>
      <c r="F8" s="92"/>
      <c r="G8" s="92"/>
      <c r="H8" s="92"/>
      <c r="I8" s="29"/>
      <c r="J8" s="29"/>
    </row>
    <row r="9" spans="2:10" x14ac:dyDescent="0.25">
      <c r="F9" s="28"/>
      <c r="G9" s="28"/>
      <c r="H9" s="27" t="s">
        <v>85</v>
      </c>
    </row>
    <row r="10" spans="2:10" ht="57.75" customHeight="1" x14ac:dyDescent="0.25">
      <c r="B10" s="25" t="s">
        <v>72</v>
      </c>
      <c r="C10" s="25" t="s">
        <v>84</v>
      </c>
      <c r="D10" s="26" t="s">
        <v>70</v>
      </c>
      <c r="E10" s="26" t="s">
        <v>69</v>
      </c>
      <c r="F10" s="25" t="s">
        <v>83</v>
      </c>
      <c r="G10" s="24" t="s">
        <v>82</v>
      </c>
      <c r="H10" s="23" t="str">
        <f>"Сумма на "&amp;MID(H12,FIND("Проект",H12,1)+7,4)&amp;" год"</f>
        <v>Сумма на 2021 год</v>
      </c>
      <c r="I10" s="23" t="str">
        <f>MID(I12,FIND("Проект",I12,1)+7,4)&amp;" ББ="&amp;LEFT(RIGHT(I11,12),2)</f>
        <v>2021 ББ=20</v>
      </c>
      <c r="J10" s="23" t="str">
        <f>MID(J12,FIND("Проект",J12,1)+7,4)&amp;" ББ="&amp;LEFT(RIGHT(J11,12),2)</f>
        <v>2021 ББ=22</v>
      </c>
    </row>
    <row r="11" spans="2:10" s="19" customFormat="1" ht="36.75" hidden="1" customHeight="1" x14ac:dyDescent="0.2">
      <c r="B11" s="22" t="s">
        <v>81</v>
      </c>
      <c r="C11" s="21" t="s">
        <v>80</v>
      </c>
      <c r="D11" s="21" t="s">
        <v>79</v>
      </c>
      <c r="E11" s="21" t="s">
        <v>78</v>
      </c>
      <c r="F11" s="21" t="s">
        <v>77</v>
      </c>
      <c r="G11" s="21" t="s">
        <v>76</v>
      </c>
      <c r="H11" s="20" t="s">
        <v>75</v>
      </c>
      <c r="I11" s="20" t="s">
        <v>74</v>
      </c>
      <c r="J11" s="20" t="s">
        <v>73</v>
      </c>
    </row>
    <row r="12" spans="2:10" s="11" customFormat="1" ht="57.75" hidden="1" customHeight="1" x14ac:dyDescent="0.2">
      <c r="B12" s="18" t="s">
        <v>72</v>
      </c>
      <c r="C12" s="17" t="s">
        <v>71</v>
      </c>
      <c r="D12" s="17" t="s">
        <v>70</v>
      </c>
      <c r="E12" s="17" t="s">
        <v>69</v>
      </c>
      <c r="F12" s="17" t="s">
        <v>68</v>
      </c>
      <c r="G12" s="17" t="s">
        <v>67</v>
      </c>
      <c r="H12" s="16" t="s">
        <v>66</v>
      </c>
      <c r="I12" s="15" t="s">
        <v>66</v>
      </c>
      <c r="J12" s="15" t="s">
        <v>66</v>
      </c>
    </row>
    <row r="13" spans="2:10" s="11" customFormat="1" ht="14.25" hidden="1" x14ac:dyDescent="0.2">
      <c r="B13" s="14" t="s">
        <v>65</v>
      </c>
      <c r="C13" s="13" t="s">
        <v>9</v>
      </c>
      <c r="D13" s="13" t="s">
        <v>9</v>
      </c>
      <c r="E13" s="13" t="s">
        <v>9</v>
      </c>
      <c r="F13" s="13" t="s">
        <v>9</v>
      </c>
      <c r="G13" s="13" t="s">
        <v>9</v>
      </c>
      <c r="H13" s="12">
        <v>2079.1999999999998</v>
      </c>
      <c r="I13" s="12">
        <v>2079.1999999999998</v>
      </c>
      <c r="J13" s="12"/>
    </row>
    <row r="14" spans="2:10" s="11" customFormat="1" ht="24" x14ac:dyDescent="0.2">
      <c r="B14" s="14" t="s">
        <v>64</v>
      </c>
      <c r="C14" s="13" t="s">
        <v>7</v>
      </c>
      <c r="D14" s="13" t="s">
        <v>9</v>
      </c>
      <c r="E14" s="13" t="s">
        <v>9</v>
      </c>
      <c r="F14" s="13" t="s">
        <v>9</v>
      </c>
      <c r="G14" s="13" t="s">
        <v>9</v>
      </c>
      <c r="H14" s="75">
        <f>H15+H41+H49+H56+H65+H76+H54</f>
        <v>4112.24</v>
      </c>
      <c r="I14" s="12">
        <v>2079.1999999999998</v>
      </c>
      <c r="J14" s="12"/>
    </row>
    <row r="15" spans="2:10" s="11" customFormat="1" ht="14.25" x14ac:dyDescent="0.2">
      <c r="B15" s="14" t="s">
        <v>63</v>
      </c>
      <c r="C15" s="13" t="s">
        <v>7</v>
      </c>
      <c r="D15" s="13" t="s">
        <v>46</v>
      </c>
      <c r="E15" s="13"/>
      <c r="F15" s="13" t="s">
        <v>9</v>
      </c>
      <c r="G15" s="13" t="s">
        <v>9</v>
      </c>
      <c r="H15" s="12">
        <f>H16+H21+H31</f>
        <v>1116.2</v>
      </c>
      <c r="I15" s="12">
        <v>1232.5</v>
      </c>
      <c r="J15" s="12"/>
    </row>
    <row r="16" spans="2:10" s="11" customFormat="1" ht="36" x14ac:dyDescent="0.2">
      <c r="B16" s="14" t="s">
        <v>62</v>
      </c>
      <c r="C16" s="13" t="s">
        <v>7</v>
      </c>
      <c r="D16" s="13" t="s">
        <v>46</v>
      </c>
      <c r="E16" s="13" t="s">
        <v>36</v>
      </c>
      <c r="F16" s="13" t="s">
        <v>9</v>
      </c>
      <c r="G16" s="13" t="s">
        <v>9</v>
      </c>
      <c r="H16" s="12">
        <f>H17</f>
        <v>537</v>
      </c>
      <c r="I16" s="12">
        <v>539</v>
      </c>
      <c r="J16" s="12"/>
    </row>
    <row r="17" spans="2:10" s="11" customFormat="1" ht="14.25" x14ac:dyDescent="0.2">
      <c r="B17" s="14" t="s">
        <v>12</v>
      </c>
      <c r="C17" s="13" t="s">
        <v>7</v>
      </c>
      <c r="D17" s="13" t="s">
        <v>46</v>
      </c>
      <c r="E17" s="13" t="s">
        <v>36</v>
      </c>
      <c r="F17" s="13" t="s">
        <v>11</v>
      </c>
      <c r="G17" s="13" t="s">
        <v>9</v>
      </c>
      <c r="H17" s="12">
        <f>H18</f>
        <v>537</v>
      </c>
      <c r="I17" s="12">
        <v>539</v>
      </c>
      <c r="J17" s="12"/>
    </row>
    <row r="18" spans="2:10" s="11" customFormat="1" ht="14.25" x14ac:dyDescent="0.2">
      <c r="B18" s="14" t="s">
        <v>61</v>
      </c>
      <c r="C18" s="13" t="s">
        <v>7</v>
      </c>
      <c r="D18" s="13" t="s">
        <v>46</v>
      </c>
      <c r="E18" s="13" t="s">
        <v>36</v>
      </c>
      <c r="F18" s="13" t="s">
        <v>60</v>
      </c>
      <c r="G18" s="13" t="s">
        <v>9</v>
      </c>
      <c r="H18" s="12">
        <f>H19+H20</f>
        <v>537</v>
      </c>
      <c r="I18" s="12">
        <v>539</v>
      </c>
      <c r="J18" s="12"/>
    </row>
    <row r="19" spans="2:10" s="7" customFormat="1" ht="24.75" x14ac:dyDescent="0.25">
      <c r="B19" s="10" t="s">
        <v>40</v>
      </c>
      <c r="C19" s="9" t="s">
        <v>7</v>
      </c>
      <c r="D19" s="9" t="s">
        <v>46</v>
      </c>
      <c r="E19" s="9" t="s">
        <v>36</v>
      </c>
      <c r="F19" s="9" t="s">
        <v>60</v>
      </c>
      <c r="G19" s="9" t="s">
        <v>39</v>
      </c>
      <c r="H19" s="8">
        <f>414-2</f>
        <v>412</v>
      </c>
      <c r="I19" s="8">
        <v>414</v>
      </c>
      <c r="J19" s="8"/>
    </row>
    <row r="20" spans="2:10" s="7" customFormat="1" ht="36.75" x14ac:dyDescent="0.25">
      <c r="B20" s="10" t="s">
        <v>38</v>
      </c>
      <c r="C20" s="9" t="s">
        <v>7</v>
      </c>
      <c r="D20" s="9" t="s">
        <v>46</v>
      </c>
      <c r="E20" s="9" t="s">
        <v>36</v>
      </c>
      <c r="F20" s="9" t="s">
        <v>60</v>
      </c>
      <c r="G20" s="9" t="s">
        <v>37</v>
      </c>
      <c r="H20" s="8">
        <v>125</v>
      </c>
      <c r="I20" s="8">
        <v>125</v>
      </c>
      <c r="J20" s="8"/>
    </row>
    <row r="21" spans="2:10" s="11" customFormat="1" ht="48" x14ac:dyDescent="0.2">
      <c r="B21" s="14" t="s">
        <v>59</v>
      </c>
      <c r="C21" s="13" t="s">
        <v>7</v>
      </c>
      <c r="D21" s="13" t="s">
        <v>46</v>
      </c>
      <c r="E21" s="13" t="s">
        <v>5</v>
      </c>
      <c r="F21" s="13" t="s">
        <v>9</v>
      </c>
      <c r="G21" s="13" t="s">
        <v>9</v>
      </c>
      <c r="H21" s="12">
        <f>H22</f>
        <v>562.20000000000005</v>
      </c>
      <c r="I21" s="12">
        <v>683.7</v>
      </c>
      <c r="J21" s="12"/>
    </row>
    <row r="22" spans="2:10" s="11" customFormat="1" ht="14.25" x14ac:dyDescent="0.2">
      <c r="B22" s="14" t="s">
        <v>12</v>
      </c>
      <c r="C22" s="13" t="s">
        <v>7</v>
      </c>
      <c r="D22" s="13" t="s">
        <v>46</v>
      </c>
      <c r="E22" s="13" t="s">
        <v>5</v>
      </c>
      <c r="F22" s="13" t="s">
        <v>11</v>
      </c>
      <c r="G22" s="13" t="s">
        <v>9</v>
      </c>
      <c r="H22" s="12">
        <f>H23</f>
        <v>562.20000000000005</v>
      </c>
      <c r="I22" s="12">
        <v>683.7</v>
      </c>
      <c r="J22" s="12"/>
    </row>
    <row r="23" spans="2:10" s="11" customFormat="1" ht="14.25" x14ac:dyDescent="0.2">
      <c r="B23" s="14" t="s">
        <v>58</v>
      </c>
      <c r="C23" s="13" t="s">
        <v>7</v>
      </c>
      <c r="D23" s="13" t="s">
        <v>46</v>
      </c>
      <c r="E23" s="13" t="s">
        <v>5</v>
      </c>
      <c r="F23" s="13" t="s">
        <v>52</v>
      </c>
      <c r="G23" s="13" t="s">
        <v>9</v>
      </c>
      <c r="H23" s="12">
        <f>H24+H25+H26+H27+H28+H29</f>
        <v>562.20000000000005</v>
      </c>
      <c r="I23" s="12">
        <v>683.7</v>
      </c>
      <c r="J23" s="12"/>
    </row>
    <row r="24" spans="2:10" s="7" customFormat="1" ht="24.75" x14ac:dyDescent="0.25">
      <c r="B24" s="10" t="s">
        <v>40</v>
      </c>
      <c r="C24" s="9" t="s">
        <v>7</v>
      </c>
      <c r="D24" s="9" t="s">
        <v>46</v>
      </c>
      <c r="E24" s="9" t="s">
        <v>5</v>
      </c>
      <c r="F24" s="9" t="s">
        <v>52</v>
      </c>
      <c r="G24" s="9" t="s">
        <v>39</v>
      </c>
      <c r="H24" s="8">
        <f>435-3.5-11.5-15.4-17.4-1.9-0.2+22-48.2+18.7-104.7</f>
        <v>272.90000000000009</v>
      </c>
      <c r="I24" s="8">
        <v>435</v>
      </c>
      <c r="J24" s="8"/>
    </row>
    <row r="25" spans="2:10" s="7" customFormat="1" ht="36.75" x14ac:dyDescent="0.25">
      <c r="B25" s="10" t="s">
        <v>38</v>
      </c>
      <c r="C25" s="9" t="s">
        <v>7</v>
      </c>
      <c r="D25" s="9" t="s">
        <v>46</v>
      </c>
      <c r="E25" s="9" t="s">
        <v>5</v>
      </c>
      <c r="F25" s="9" t="s">
        <v>52</v>
      </c>
      <c r="G25" s="9" t="s">
        <v>37</v>
      </c>
      <c r="H25" s="8">
        <f>131-1-3.5-4.6-7.6-0.8-20.8-45.3</f>
        <v>47.40000000000002</v>
      </c>
      <c r="I25" s="8">
        <v>131</v>
      </c>
      <c r="J25" s="8"/>
    </row>
    <row r="26" spans="2:10" s="7" customFormat="1" x14ac:dyDescent="0.25">
      <c r="B26" s="10" t="s">
        <v>8</v>
      </c>
      <c r="C26" s="9" t="s">
        <v>7</v>
      </c>
      <c r="D26" s="9" t="s">
        <v>46</v>
      </c>
      <c r="E26" s="9" t="s">
        <v>5</v>
      </c>
      <c r="F26" s="9" t="s">
        <v>52</v>
      </c>
      <c r="G26" s="9" t="s">
        <v>3</v>
      </c>
      <c r="H26" s="8">
        <f>57.8+0.7+3.8+15+5+5+15+3.2+5.7+69-1-1</f>
        <v>178.2</v>
      </c>
      <c r="I26" s="8">
        <v>57.8</v>
      </c>
      <c r="J26" s="8"/>
    </row>
    <row r="27" spans="2:10" s="7" customFormat="1" x14ac:dyDescent="0.25">
      <c r="B27" s="10" t="s">
        <v>57</v>
      </c>
      <c r="C27" s="9" t="s">
        <v>7</v>
      </c>
      <c r="D27" s="9" t="s">
        <v>46</v>
      </c>
      <c r="E27" s="9" t="s">
        <v>5</v>
      </c>
      <c r="F27" s="9" t="s">
        <v>52</v>
      </c>
      <c r="G27" s="9" t="s">
        <v>56</v>
      </c>
      <c r="H27" s="8">
        <f>58.2+2.7+0.9</f>
        <v>61.800000000000004</v>
      </c>
      <c r="I27" s="8">
        <v>58.2</v>
      </c>
      <c r="J27" s="8"/>
    </row>
    <row r="28" spans="2:10" s="7" customFormat="1" x14ac:dyDescent="0.25">
      <c r="B28" s="10" t="s">
        <v>55</v>
      </c>
      <c r="C28" s="9" t="s">
        <v>7</v>
      </c>
      <c r="D28" s="9" t="s">
        <v>46</v>
      </c>
      <c r="E28" s="9" t="s">
        <v>5</v>
      </c>
      <c r="F28" s="9" t="s">
        <v>52</v>
      </c>
      <c r="G28" s="9" t="s">
        <v>54</v>
      </c>
      <c r="H28" s="8">
        <v>1.5</v>
      </c>
      <c r="I28" s="8">
        <v>1.5</v>
      </c>
      <c r="J28" s="8"/>
    </row>
    <row r="29" spans="2:10" s="7" customFormat="1" x14ac:dyDescent="0.25">
      <c r="B29" s="10" t="s">
        <v>53</v>
      </c>
      <c r="C29" s="9" t="s">
        <v>7</v>
      </c>
      <c r="D29" s="9" t="s">
        <v>46</v>
      </c>
      <c r="E29" s="9" t="s">
        <v>5</v>
      </c>
      <c r="F29" s="9" t="s">
        <v>52</v>
      </c>
      <c r="G29" s="9" t="s">
        <v>51</v>
      </c>
      <c r="H29" s="8">
        <f>0.2-0.1+0.2+0.1</f>
        <v>0.4</v>
      </c>
      <c r="I29" s="8">
        <v>0.2</v>
      </c>
      <c r="J29" s="8"/>
    </row>
    <row r="30" spans="2:10" s="7" customFormat="1" x14ac:dyDescent="0.25">
      <c r="B30" s="10" t="s">
        <v>53</v>
      </c>
      <c r="C30" s="9" t="s">
        <v>7</v>
      </c>
      <c r="D30" s="9" t="s">
        <v>46</v>
      </c>
      <c r="E30" s="9" t="s">
        <v>5</v>
      </c>
      <c r="F30" s="9" t="s">
        <v>182</v>
      </c>
      <c r="G30" s="9" t="s">
        <v>51</v>
      </c>
      <c r="H30" s="8">
        <v>0.1</v>
      </c>
      <c r="I30" s="8"/>
      <c r="J30" s="8"/>
    </row>
    <row r="31" spans="2:10" s="11" customFormat="1" ht="14.25" x14ac:dyDescent="0.2">
      <c r="B31" s="14" t="s">
        <v>50</v>
      </c>
      <c r="C31" s="13" t="s">
        <v>7</v>
      </c>
      <c r="D31" s="13" t="s">
        <v>46</v>
      </c>
      <c r="E31" s="13" t="s">
        <v>45</v>
      </c>
      <c r="F31" s="13" t="s">
        <v>9</v>
      </c>
      <c r="G31" s="13" t="s">
        <v>9</v>
      </c>
      <c r="H31" s="12">
        <f>H32</f>
        <v>17</v>
      </c>
      <c r="I31" s="12">
        <v>9.8000000000000007</v>
      </c>
      <c r="J31" s="12"/>
    </row>
    <row r="32" spans="2:10" s="11" customFormat="1" ht="14.25" x14ac:dyDescent="0.2">
      <c r="B32" s="14" t="s">
        <v>12</v>
      </c>
      <c r="C32" s="13" t="s">
        <v>7</v>
      </c>
      <c r="D32" s="13" t="s">
        <v>46</v>
      </c>
      <c r="E32" s="13" t="s">
        <v>45</v>
      </c>
      <c r="F32" s="13" t="s">
        <v>11</v>
      </c>
      <c r="G32" s="13" t="s">
        <v>9</v>
      </c>
      <c r="H32" s="12">
        <f>H33+H35+H37+H39</f>
        <v>17</v>
      </c>
      <c r="I32" s="12">
        <v>9.8000000000000007</v>
      </c>
      <c r="J32" s="12"/>
    </row>
    <row r="33" spans="2:10" s="11" customFormat="1" ht="14.25" x14ac:dyDescent="0.2">
      <c r="B33" s="14" t="s">
        <v>49</v>
      </c>
      <c r="C33" s="13" t="s">
        <v>7</v>
      </c>
      <c r="D33" s="13" t="s">
        <v>46</v>
      </c>
      <c r="E33" s="13" t="s">
        <v>45</v>
      </c>
      <c r="F33" s="13" t="s">
        <v>48</v>
      </c>
      <c r="G33" s="13" t="s">
        <v>9</v>
      </c>
      <c r="H33" s="12">
        <f>H34</f>
        <v>0</v>
      </c>
      <c r="I33" s="12">
        <v>1.8</v>
      </c>
      <c r="J33" s="12"/>
    </row>
    <row r="34" spans="2:10" s="7" customFormat="1" x14ac:dyDescent="0.25">
      <c r="B34" s="10" t="s">
        <v>8</v>
      </c>
      <c r="C34" s="9" t="s">
        <v>7</v>
      </c>
      <c r="D34" s="9" t="s">
        <v>46</v>
      </c>
      <c r="E34" s="9" t="s">
        <v>45</v>
      </c>
      <c r="F34" s="9" t="s">
        <v>48</v>
      </c>
      <c r="G34" s="9" t="s">
        <v>3</v>
      </c>
      <c r="H34" s="8">
        <f>1.8-1.8</f>
        <v>0</v>
      </c>
      <c r="I34" s="8">
        <v>1.8</v>
      </c>
      <c r="J34" s="8"/>
    </row>
    <row r="35" spans="2:10" s="11" customFormat="1" ht="24" x14ac:dyDescent="0.2">
      <c r="B35" s="14" t="s">
        <v>47</v>
      </c>
      <c r="C35" s="13" t="s">
        <v>7</v>
      </c>
      <c r="D35" s="13" t="s">
        <v>46</v>
      </c>
      <c r="E35" s="13" t="s">
        <v>45</v>
      </c>
      <c r="F35" s="13" t="s">
        <v>44</v>
      </c>
      <c r="G35" s="13" t="s">
        <v>9</v>
      </c>
      <c r="H35" s="12">
        <v>8</v>
      </c>
      <c r="I35" s="12">
        <v>8</v>
      </c>
      <c r="J35" s="12"/>
    </row>
    <row r="36" spans="2:10" s="7" customFormat="1" x14ac:dyDescent="0.25">
      <c r="B36" s="10" t="s">
        <v>8</v>
      </c>
      <c r="C36" s="9" t="s">
        <v>7</v>
      </c>
      <c r="D36" s="9" t="s">
        <v>46</v>
      </c>
      <c r="E36" s="9" t="s">
        <v>45</v>
      </c>
      <c r="F36" s="9" t="s">
        <v>44</v>
      </c>
      <c r="G36" s="9" t="s">
        <v>3</v>
      </c>
      <c r="H36" s="8">
        <v>8</v>
      </c>
      <c r="I36" s="8">
        <v>8</v>
      </c>
      <c r="J36" s="8"/>
    </row>
    <row r="37" spans="2:10" s="7" customFormat="1" x14ac:dyDescent="0.25">
      <c r="B37" s="14" t="s">
        <v>186</v>
      </c>
      <c r="C37" s="13" t="s">
        <v>7</v>
      </c>
      <c r="D37" s="13" t="s">
        <v>46</v>
      </c>
      <c r="E37" s="13" t="s">
        <v>45</v>
      </c>
      <c r="F37" s="13" t="s">
        <v>185</v>
      </c>
      <c r="G37" s="13"/>
      <c r="H37" s="12">
        <f>H38</f>
        <v>7</v>
      </c>
      <c r="I37" s="8"/>
      <c r="J37" s="8"/>
    </row>
    <row r="38" spans="2:10" s="7" customFormat="1" x14ac:dyDescent="0.25">
      <c r="B38" s="10" t="s">
        <v>8</v>
      </c>
      <c r="C38" s="9" t="s">
        <v>7</v>
      </c>
      <c r="D38" s="9" t="s">
        <v>46</v>
      </c>
      <c r="E38" s="9" t="s">
        <v>45</v>
      </c>
      <c r="F38" s="9" t="s">
        <v>185</v>
      </c>
      <c r="G38" s="9" t="s">
        <v>3</v>
      </c>
      <c r="H38" s="8">
        <v>7</v>
      </c>
      <c r="I38" s="8"/>
      <c r="J38" s="8"/>
    </row>
    <row r="39" spans="2:10" s="7" customFormat="1" ht="24.75" x14ac:dyDescent="0.25">
      <c r="B39" s="14" t="s">
        <v>188</v>
      </c>
      <c r="C39" s="13" t="s">
        <v>7</v>
      </c>
      <c r="D39" s="13" t="s">
        <v>46</v>
      </c>
      <c r="E39" s="13" t="s">
        <v>45</v>
      </c>
      <c r="F39" s="13" t="s">
        <v>187</v>
      </c>
      <c r="G39" s="13"/>
      <c r="H39" s="12">
        <v>2</v>
      </c>
      <c r="I39" s="8"/>
      <c r="J39" s="8"/>
    </row>
    <row r="40" spans="2:10" s="7" customFormat="1" x14ac:dyDescent="0.25">
      <c r="B40" s="10" t="s">
        <v>8</v>
      </c>
      <c r="C40" s="9" t="s">
        <v>7</v>
      </c>
      <c r="D40" s="9" t="s">
        <v>46</v>
      </c>
      <c r="E40" s="9" t="s">
        <v>45</v>
      </c>
      <c r="F40" s="9" t="s">
        <v>187</v>
      </c>
      <c r="G40" s="9" t="s">
        <v>3</v>
      </c>
      <c r="H40" s="8">
        <v>2</v>
      </c>
      <c r="I40" s="8"/>
      <c r="J40" s="8"/>
    </row>
    <row r="41" spans="2:10" s="11" customFormat="1" ht="14.25" x14ac:dyDescent="0.2">
      <c r="B41" s="14" t="s">
        <v>43</v>
      </c>
      <c r="C41" s="13" t="s">
        <v>7</v>
      </c>
      <c r="D41" s="13" t="s">
        <v>36</v>
      </c>
      <c r="E41" s="13"/>
      <c r="F41" s="13" t="s">
        <v>9</v>
      </c>
      <c r="G41" s="13" t="s">
        <v>9</v>
      </c>
      <c r="H41" s="12">
        <v>102.3</v>
      </c>
      <c r="I41" s="12">
        <v>102.3</v>
      </c>
      <c r="J41" s="12"/>
    </row>
    <row r="42" spans="2:10" s="11" customFormat="1" ht="14.25" x14ac:dyDescent="0.2">
      <c r="B42" s="14" t="s">
        <v>42</v>
      </c>
      <c r="C42" s="13" t="s">
        <v>7</v>
      </c>
      <c r="D42" s="13" t="s">
        <v>36</v>
      </c>
      <c r="E42" s="13" t="s">
        <v>16</v>
      </c>
      <c r="F42" s="13" t="s">
        <v>9</v>
      </c>
      <c r="G42" s="13" t="s">
        <v>9</v>
      </c>
      <c r="H42" s="12">
        <v>102.3</v>
      </c>
      <c r="I42" s="12">
        <v>102.3</v>
      </c>
      <c r="J42" s="12"/>
    </row>
    <row r="43" spans="2:10" s="11" customFormat="1" ht="14.25" x14ac:dyDescent="0.2">
      <c r="B43" s="14" t="s">
        <v>12</v>
      </c>
      <c r="C43" s="13" t="s">
        <v>7</v>
      </c>
      <c r="D43" s="13" t="s">
        <v>36</v>
      </c>
      <c r="E43" s="13" t="s">
        <v>16</v>
      </c>
      <c r="F43" s="13" t="s">
        <v>11</v>
      </c>
      <c r="G43" s="13" t="s">
        <v>9</v>
      </c>
      <c r="H43" s="12">
        <v>102.3</v>
      </c>
      <c r="I43" s="12">
        <v>102.3</v>
      </c>
      <c r="J43" s="12"/>
    </row>
    <row r="44" spans="2:10" s="11" customFormat="1" ht="24" x14ac:dyDescent="0.2">
      <c r="B44" s="14" t="s">
        <v>41</v>
      </c>
      <c r="C44" s="13" t="s">
        <v>7</v>
      </c>
      <c r="D44" s="13" t="s">
        <v>36</v>
      </c>
      <c r="E44" s="13" t="s">
        <v>16</v>
      </c>
      <c r="F44" s="13" t="s">
        <v>35</v>
      </c>
      <c r="G44" s="13" t="s">
        <v>9</v>
      </c>
      <c r="H44" s="12">
        <f>H45+H46+H47+H48</f>
        <v>102.30000000000001</v>
      </c>
      <c r="I44" s="12">
        <v>102.3</v>
      </c>
      <c r="J44" s="12"/>
    </row>
    <row r="45" spans="2:10" s="7" customFormat="1" ht="24.75" x14ac:dyDescent="0.25">
      <c r="B45" s="10" t="s">
        <v>40</v>
      </c>
      <c r="C45" s="9" t="s">
        <v>7</v>
      </c>
      <c r="D45" s="9" t="s">
        <v>36</v>
      </c>
      <c r="E45" s="9" t="s">
        <v>16</v>
      </c>
      <c r="F45" s="9" t="s">
        <v>35</v>
      </c>
      <c r="G45" s="9" t="s">
        <v>39</v>
      </c>
      <c r="H45" s="8">
        <v>76</v>
      </c>
      <c r="I45" s="8">
        <v>76</v>
      </c>
      <c r="J45" s="8"/>
    </row>
    <row r="46" spans="2:10" s="7" customFormat="1" ht="36.75" x14ac:dyDescent="0.25">
      <c r="B46" s="10" t="s">
        <v>38</v>
      </c>
      <c r="C46" s="9" t="s">
        <v>7</v>
      </c>
      <c r="D46" s="9" t="s">
        <v>36</v>
      </c>
      <c r="E46" s="9" t="s">
        <v>16</v>
      </c>
      <c r="F46" s="9" t="s">
        <v>35</v>
      </c>
      <c r="G46" s="9" t="s">
        <v>37</v>
      </c>
      <c r="H46" s="8">
        <v>23</v>
      </c>
      <c r="I46" s="8">
        <v>23</v>
      </c>
      <c r="J46" s="8"/>
    </row>
    <row r="47" spans="2:10" s="7" customFormat="1" x14ac:dyDescent="0.25">
      <c r="B47" s="10" t="s">
        <v>8</v>
      </c>
      <c r="C47" s="9" t="s">
        <v>7</v>
      </c>
      <c r="D47" s="9" t="s">
        <v>36</v>
      </c>
      <c r="E47" s="9" t="s">
        <v>16</v>
      </c>
      <c r="F47" s="9" t="s">
        <v>35</v>
      </c>
      <c r="G47" s="9" t="s">
        <v>3</v>
      </c>
      <c r="H47" s="8">
        <f>3.3-2.4</f>
        <v>0.89999999999999991</v>
      </c>
      <c r="I47" s="8">
        <v>3.3</v>
      </c>
      <c r="J47" s="8"/>
    </row>
    <row r="48" spans="2:10" s="7" customFormat="1" x14ac:dyDescent="0.25">
      <c r="B48" s="10" t="s">
        <v>178</v>
      </c>
      <c r="C48" s="9" t="s">
        <v>7</v>
      </c>
      <c r="D48" s="9" t="s">
        <v>36</v>
      </c>
      <c r="E48" s="9" t="s">
        <v>16</v>
      </c>
      <c r="F48" s="9" t="s">
        <v>35</v>
      </c>
      <c r="G48" s="9" t="s">
        <v>179</v>
      </c>
      <c r="H48" s="8">
        <v>2.4</v>
      </c>
      <c r="I48" s="8"/>
      <c r="J48" s="8"/>
    </row>
    <row r="49" spans="2:10" s="11" customFormat="1" ht="24" x14ac:dyDescent="0.2">
      <c r="B49" s="14" t="s">
        <v>34</v>
      </c>
      <c r="C49" s="13" t="s">
        <v>7</v>
      </c>
      <c r="D49" s="13" t="s">
        <v>16</v>
      </c>
      <c r="E49" s="13"/>
      <c r="F49" s="13" t="s">
        <v>9</v>
      </c>
      <c r="G49" s="13" t="s">
        <v>9</v>
      </c>
      <c r="H49" s="12">
        <v>7</v>
      </c>
      <c r="I49" s="12">
        <v>7</v>
      </c>
      <c r="J49" s="12"/>
    </row>
    <row r="50" spans="2:10" s="11" customFormat="1" ht="14.25" x14ac:dyDescent="0.2">
      <c r="B50" s="14" t="s">
        <v>33</v>
      </c>
      <c r="C50" s="13" t="s">
        <v>7</v>
      </c>
      <c r="D50" s="13" t="s">
        <v>16</v>
      </c>
      <c r="E50" s="13" t="s">
        <v>31</v>
      </c>
      <c r="F50" s="13" t="s">
        <v>9</v>
      </c>
      <c r="G50" s="13" t="s">
        <v>9</v>
      </c>
      <c r="H50" s="12">
        <v>7</v>
      </c>
      <c r="I50" s="12">
        <v>7</v>
      </c>
      <c r="J50" s="12"/>
    </row>
    <row r="51" spans="2:10" s="11" customFormat="1" ht="14.25" x14ac:dyDescent="0.2">
      <c r="B51" s="14" t="s">
        <v>12</v>
      </c>
      <c r="C51" s="13" t="s">
        <v>7</v>
      </c>
      <c r="D51" s="13" t="s">
        <v>16</v>
      </c>
      <c r="E51" s="13" t="s">
        <v>31</v>
      </c>
      <c r="F51" s="13" t="s">
        <v>11</v>
      </c>
      <c r="G51" s="13" t="s">
        <v>9</v>
      </c>
      <c r="H51" s="12">
        <v>7</v>
      </c>
      <c r="I51" s="12">
        <v>7</v>
      </c>
      <c r="J51" s="12"/>
    </row>
    <row r="52" spans="2:10" s="11" customFormat="1" ht="24" x14ac:dyDescent="0.2">
      <c r="B52" s="14" t="s">
        <v>32</v>
      </c>
      <c r="C52" s="13" t="s">
        <v>7</v>
      </c>
      <c r="D52" s="13" t="s">
        <v>16</v>
      </c>
      <c r="E52" s="13" t="s">
        <v>31</v>
      </c>
      <c r="F52" s="13" t="s">
        <v>30</v>
      </c>
      <c r="G52" s="13" t="s">
        <v>9</v>
      </c>
      <c r="H52" s="12">
        <f>H53</f>
        <v>7</v>
      </c>
      <c r="I52" s="12">
        <v>7</v>
      </c>
      <c r="J52" s="12"/>
    </row>
    <row r="53" spans="2:10" s="7" customFormat="1" x14ac:dyDescent="0.25">
      <c r="B53" s="10" t="s">
        <v>8</v>
      </c>
      <c r="C53" s="9" t="s">
        <v>7</v>
      </c>
      <c r="D53" s="9" t="s">
        <v>16</v>
      </c>
      <c r="E53" s="9" t="s">
        <v>31</v>
      </c>
      <c r="F53" s="9" t="s">
        <v>30</v>
      </c>
      <c r="G53" s="9" t="s">
        <v>3</v>
      </c>
      <c r="H53" s="8">
        <v>7</v>
      </c>
      <c r="I53" s="8">
        <v>7</v>
      </c>
      <c r="J53" s="8"/>
    </row>
    <row r="54" spans="2:10" s="7" customFormat="1" x14ac:dyDescent="0.25">
      <c r="B54" s="14" t="s">
        <v>173</v>
      </c>
      <c r="C54" s="13" t="s">
        <v>7</v>
      </c>
      <c r="D54" s="13" t="s">
        <v>5</v>
      </c>
      <c r="E54" s="13" t="s">
        <v>17</v>
      </c>
      <c r="F54" s="13" t="s">
        <v>172</v>
      </c>
      <c r="G54" s="13"/>
      <c r="H54" s="12">
        <f>H55</f>
        <v>0</v>
      </c>
      <c r="I54" s="8"/>
      <c r="J54" s="8"/>
    </row>
    <row r="55" spans="2:10" s="7" customFormat="1" x14ac:dyDescent="0.25">
      <c r="B55" s="10" t="s">
        <v>8</v>
      </c>
      <c r="C55" s="9" t="s">
        <v>7</v>
      </c>
      <c r="D55" s="9" t="s">
        <v>5</v>
      </c>
      <c r="E55" s="9" t="s">
        <v>17</v>
      </c>
      <c r="F55" s="9" t="s">
        <v>172</v>
      </c>
      <c r="G55" s="9" t="s">
        <v>3</v>
      </c>
      <c r="H55" s="8">
        <f>13-12-1</f>
        <v>0</v>
      </c>
      <c r="I55" s="8"/>
      <c r="J55" s="8"/>
    </row>
    <row r="56" spans="2:10" s="11" customFormat="1" ht="14.25" x14ac:dyDescent="0.2">
      <c r="B56" s="14" t="s">
        <v>29</v>
      </c>
      <c r="C56" s="13" t="s">
        <v>7</v>
      </c>
      <c r="D56" s="13" t="s">
        <v>5</v>
      </c>
      <c r="E56" s="13"/>
      <c r="F56" s="13" t="s">
        <v>9</v>
      </c>
      <c r="G56" s="13" t="s">
        <v>9</v>
      </c>
      <c r="H56" s="12">
        <f>H57</f>
        <v>1206.5</v>
      </c>
      <c r="I56" s="12">
        <v>674.4</v>
      </c>
      <c r="J56" s="12"/>
    </row>
    <row r="57" spans="2:10" s="11" customFormat="1" ht="14.25" x14ac:dyDescent="0.2">
      <c r="B57" s="14" t="s">
        <v>28</v>
      </c>
      <c r="C57" s="13" t="s">
        <v>7</v>
      </c>
      <c r="D57" s="13" t="s">
        <v>5</v>
      </c>
      <c r="E57" s="13" t="s">
        <v>24</v>
      </c>
      <c r="F57" s="13" t="s">
        <v>9</v>
      </c>
      <c r="G57" s="13" t="s">
        <v>9</v>
      </c>
      <c r="H57" s="12">
        <f>H58</f>
        <v>1206.5</v>
      </c>
      <c r="I57" s="12">
        <v>674.4</v>
      </c>
      <c r="J57" s="12"/>
    </row>
    <row r="58" spans="2:10" s="11" customFormat="1" ht="14.25" x14ac:dyDescent="0.2">
      <c r="B58" s="14" t="s">
        <v>12</v>
      </c>
      <c r="C58" s="13" t="s">
        <v>7</v>
      </c>
      <c r="D58" s="13" t="s">
        <v>5</v>
      </c>
      <c r="E58" s="13" t="s">
        <v>24</v>
      </c>
      <c r="F58" s="13" t="s">
        <v>11</v>
      </c>
      <c r="G58" s="13" t="s">
        <v>9</v>
      </c>
      <c r="H58" s="12">
        <f>H61+H63+H59</f>
        <v>1206.5</v>
      </c>
      <c r="I58" s="12">
        <v>674.4</v>
      </c>
      <c r="J58" s="12"/>
    </row>
    <row r="59" spans="2:10" s="11" customFormat="1" ht="14.25" x14ac:dyDescent="0.2">
      <c r="B59" s="14" t="s">
        <v>183</v>
      </c>
      <c r="C59" s="13" t="s">
        <v>7</v>
      </c>
      <c r="D59" s="13" t="s">
        <v>5</v>
      </c>
      <c r="E59" s="13" t="s">
        <v>24</v>
      </c>
      <c r="F59" s="13" t="s">
        <v>184</v>
      </c>
      <c r="G59" s="13"/>
      <c r="H59" s="12">
        <v>15</v>
      </c>
      <c r="I59" s="12"/>
      <c r="J59" s="12"/>
    </row>
    <row r="60" spans="2:10" s="11" customFormat="1" ht="14.25" x14ac:dyDescent="0.2">
      <c r="B60" s="10" t="s">
        <v>8</v>
      </c>
      <c r="C60" s="9" t="s">
        <v>7</v>
      </c>
      <c r="D60" s="9" t="s">
        <v>5</v>
      </c>
      <c r="E60" s="9" t="s">
        <v>24</v>
      </c>
      <c r="F60" s="9" t="s">
        <v>184</v>
      </c>
      <c r="G60" s="9" t="s">
        <v>3</v>
      </c>
      <c r="H60" s="8">
        <v>15</v>
      </c>
      <c r="I60" s="12"/>
      <c r="J60" s="12"/>
    </row>
    <row r="61" spans="2:10" s="11" customFormat="1" ht="36" x14ac:dyDescent="0.2">
      <c r="B61" s="14" t="s">
        <v>27</v>
      </c>
      <c r="C61" s="13" t="s">
        <v>7</v>
      </c>
      <c r="D61" s="13" t="s">
        <v>5</v>
      </c>
      <c r="E61" s="13" t="s">
        <v>24</v>
      </c>
      <c r="F61" s="13" t="s">
        <v>26</v>
      </c>
      <c r="G61" s="13" t="s">
        <v>9</v>
      </c>
      <c r="H61" s="12">
        <f>H62</f>
        <v>819.9</v>
      </c>
      <c r="I61" s="12">
        <v>614.4</v>
      </c>
      <c r="J61" s="12"/>
    </row>
    <row r="62" spans="2:10" s="7" customFormat="1" x14ac:dyDescent="0.25">
      <c r="B62" s="10" t="s">
        <v>8</v>
      </c>
      <c r="C62" s="9" t="s">
        <v>7</v>
      </c>
      <c r="D62" s="9" t="s">
        <v>5</v>
      </c>
      <c r="E62" s="9" t="s">
        <v>24</v>
      </c>
      <c r="F62" s="9" t="s">
        <v>26</v>
      </c>
      <c r="G62" s="9" t="s">
        <v>3</v>
      </c>
      <c r="H62" s="8">
        <f>614.4+200+17.1+100-211.6+100</f>
        <v>819.9</v>
      </c>
      <c r="I62" s="8">
        <v>614.4</v>
      </c>
      <c r="J62" s="8"/>
    </row>
    <row r="63" spans="2:10" s="11" customFormat="1" ht="14.25" x14ac:dyDescent="0.2">
      <c r="B63" s="14" t="s">
        <v>25</v>
      </c>
      <c r="C63" s="13" t="s">
        <v>7</v>
      </c>
      <c r="D63" s="13" t="s">
        <v>5</v>
      </c>
      <c r="E63" s="13" t="s">
        <v>24</v>
      </c>
      <c r="F63" s="13" t="s">
        <v>23</v>
      </c>
      <c r="G63" s="13" t="s">
        <v>9</v>
      </c>
      <c r="H63" s="12">
        <f>H64</f>
        <v>371.6</v>
      </c>
      <c r="I63" s="12">
        <v>60</v>
      </c>
      <c r="J63" s="12"/>
    </row>
    <row r="64" spans="2:10" s="7" customFormat="1" x14ac:dyDescent="0.25">
      <c r="B64" s="10" t="s">
        <v>8</v>
      </c>
      <c r="C64" s="9" t="s">
        <v>7</v>
      </c>
      <c r="D64" s="9" t="s">
        <v>5</v>
      </c>
      <c r="E64" s="9" t="s">
        <v>24</v>
      </c>
      <c r="F64" s="9" t="s">
        <v>23</v>
      </c>
      <c r="G64" s="9" t="s">
        <v>3</v>
      </c>
      <c r="H64" s="8">
        <f>60+100+111.6+100</f>
        <v>371.6</v>
      </c>
      <c r="I64" s="8">
        <v>60</v>
      </c>
      <c r="J64" s="8"/>
    </row>
    <row r="65" spans="2:10" s="11" customFormat="1" ht="14.25" x14ac:dyDescent="0.2">
      <c r="B65" s="14" t="s">
        <v>22</v>
      </c>
      <c r="C65" s="13" t="s">
        <v>7</v>
      </c>
      <c r="D65" s="13" t="s">
        <v>17</v>
      </c>
      <c r="E65" s="13"/>
      <c r="F65" s="13" t="s">
        <v>9</v>
      </c>
      <c r="G65" s="13" t="s">
        <v>9</v>
      </c>
      <c r="H65" s="12">
        <f>H66</f>
        <v>1673.24</v>
      </c>
      <c r="I65" s="12">
        <v>58</v>
      </c>
      <c r="J65" s="12"/>
    </row>
    <row r="66" spans="2:10" s="11" customFormat="1" ht="14.25" x14ac:dyDescent="0.2">
      <c r="B66" s="14" t="s">
        <v>21</v>
      </c>
      <c r="C66" s="13" t="s">
        <v>7</v>
      </c>
      <c r="D66" s="13" t="s">
        <v>17</v>
      </c>
      <c r="E66" s="13" t="s">
        <v>16</v>
      </c>
      <c r="F66" s="13" t="s">
        <v>9</v>
      </c>
      <c r="G66" s="13" t="s">
        <v>9</v>
      </c>
      <c r="H66" s="12">
        <f>H67</f>
        <v>1673.24</v>
      </c>
      <c r="I66" s="12">
        <v>58</v>
      </c>
      <c r="J66" s="12"/>
    </row>
    <row r="67" spans="2:10" s="11" customFormat="1" ht="14.25" x14ac:dyDescent="0.2">
      <c r="B67" s="14" t="s">
        <v>12</v>
      </c>
      <c r="C67" s="13" t="s">
        <v>7</v>
      </c>
      <c r="D67" s="13" t="s">
        <v>17</v>
      </c>
      <c r="E67" s="13" t="s">
        <v>16</v>
      </c>
      <c r="F67" s="13" t="s">
        <v>11</v>
      </c>
      <c r="G67" s="13" t="s">
        <v>9</v>
      </c>
      <c r="H67" s="12">
        <f>H68+H70+H72+H74</f>
        <v>1673.24</v>
      </c>
      <c r="I67" s="12">
        <v>58</v>
      </c>
      <c r="J67" s="12"/>
    </row>
    <row r="68" spans="2:10" s="11" customFormat="1" ht="24" x14ac:dyDescent="0.2">
      <c r="B68" s="14" t="s">
        <v>20</v>
      </c>
      <c r="C68" s="13" t="s">
        <v>7</v>
      </c>
      <c r="D68" s="13" t="s">
        <v>17</v>
      </c>
      <c r="E68" s="13" t="s">
        <v>16</v>
      </c>
      <c r="F68" s="13" t="s">
        <v>19</v>
      </c>
      <c r="G68" s="13" t="s">
        <v>9</v>
      </c>
      <c r="H68" s="12">
        <f>H69</f>
        <v>10.1</v>
      </c>
      <c r="I68" s="12">
        <v>15</v>
      </c>
      <c r="J68" s="12"/>
    </row>
    <row r="69" spans="2:10" s="7" customFormat="1" x14ac:dyDescent="0.25">
      <c r="B69" s="10" t="s">
        <v>8</v>
      </c>
      <c r="C69" s="9" t="s">
        <v>7</v>
      </c>
      <c r="D69" s="9" t="s">
        <v>17</v>
      </c>
      <c r="E69" s="9" t="s">
        <v>16</v>
      </c>
      <c r="F69" s="9" t="s">
        <v>19</v>
      </c>
      <c r="G69" s="9" t="s">
        <v>3</v>
      </c>
      <c r="H69" s="8">
        <f>15-4.9</f>
        <v>10.1</v>
      </c>
      <c r="I69" s="8">
        <v>15</v>
      </c>
      <c r="J69" s="8"/>
    </row>
    <row r="70" spans="2:10" s="11" customFormat="1" ht="14.25" x14ac:dyDescent="0.2">
      <c r="B70" s="14" t="s">
        <v>18</v>
      </c>
      <c r="C70" s="13" t="s">
        <v>7</v>
      </c>
      <c r="D70" s="13" t="s">
        <v>17</v>
      </c>
      <c r="E70" s="13" t="s">
        <v>16</v>
      </c>
      <c r="F70" s="13" t="s">
        <v>15</v>
      </c>
      <c r="G70" s="13" t="s">
        <v>9</v>
      </c>
      <c r="H70" s="12">
        <v>43</v>
      </c>
      <c r="I70" s="12">
        <v>43</v>
      </c>
      <c r="J70" s="12"/>
    </row>
    <row r="71" spans="2:10" s="7" customFormat="1" x14ac:dyDescent="0.25">
      <c r="B71" s="10" t="s">
        <v>8</v>
      </c>
      <c r="C71" s="9" t="s">
        <v>7</v>
      </c>
      <c r="D71" s="9" t="s">
        <v>17</v>
      </c>
      <c r="E71" s="9" t="s">
        <v>16</v>
      </c>
      <c r="F71" s="9" t="s">
        <v>15</v>
      </c>
      <c r="G71" s="9" t="s">
        <v>3</v>
      </c>
      <c r="H71" s="8">
        <v>43</v>
      </c>
      <c r="I71" s="8">
        <v>43</v>
      </c>
      <c r="J71" s="8"/>
    </row>
    <row r="72" spans="2:10" s="7" customFormat="1" ht="28.5" customHeight="1" x14ac:dyDescent="0.25">
      <c r="B72" s="14" t="s">
        <v>173</v>
      </c>
      <c r="C72" s="13" t="s">
        <v>7</v>
      </c>
      <c r="D72" s="13" t="s">
        <v>17</v>
      </c>
      <c r="E72" s="13" t="s">
        <v>16</v>
      </c>
      <c r="F72" s="13" t="s">
        <v>172</v>
      </c>
      <c r="G72" s="9"/>
      <c r="H72" s="12">
        <f>H73</f>
        <v>0</v>
      </c>
      <c r="I72" s="8"/>
      <c r="J72" s="8"/>
    </row>
    <row r="73" spans="2:10" s="7" customFormat="1" ht="18.75" customHeight="1" x14ac:dyDescent="0.25">
      <c r="B73" s="10" t="s">
        <v>8</v>
      </c>
      <c r="C73" s="9" t="s">
        <v>7</v>
      </c>
      <c r="D73" s="9" t="s">
        <v>17</v>
      </c>
      <c r="E73" s="9" t="s">
        <v>16</v>
      </c>
      <c r="F73" s="9" t="s">
        <v>172</v>
      </c>
      <c r="G73" s="9" t="s">
        <v>3</v>
      </c>
      <c r="H73" s="8">
        <f>20-20</f>
        <v>0</v>
      </c>
      <c r="I73" s="8"/>
      <c r="J73" s="8"/>
    </row>
    <row r="74" spans="2:10" s="7" customFormat="1" ht="18.75" customHeight="1" x14ac:dyDescent="0.25">
      <c r="B74" s="14" t="s">
        <v>175</v>
      </c>
      <c r="C74" s="13" t="s">
        <v>7</v>
      </c>
      <c r="D74" s="13" t="s">
        <v>17</v>
      </c>
      <c r="E74" s="13" t="s">
        <v>16</v>
      </c>
      <c r="F74" s="13" t="s">
        <v>174</v>
      </c>
      <c r="G74" s="9"/>
      <c r="H74" s="12">
        <f>H75</f>
        <v>1620.14</v>
      </c>
      <c r="I74" s="8"/>
      <c r="J74" s="8"/>
    </row>
    <row r="75" spans="2:10" s="7" customFormat="1" ht="18.75" customHeight="1" x14ac:dyDescent="0.25">
      <c r="B75" s="10" t="s">
        <v>8</v>
      </c>
      <c r="C75" s="9" t="s">
        <v>7</v>
      </c>
      <c r="D75" s="9" t="s">
        <v>17</v>
      </c>
      <c r="E75" s="9" t="s">
        <v>16</v>
      </c>
      <c r="F75" s="9" t="s">
        <v>174</v>
      </c>
      <c r="G75" s="9" t="s">
        <v>3</v>
      </c>
      <c r="H75" s="8">
        <f>1600.14+20</f>
        <v>1620.14</v>
      </c>
      <c r="I75" s="8"/>
      <c r="J75" s="8"/>
    </row>
    <row r="76" spans="2:10" s="11" customFormat="1" ht="14.25" x14ac:dyDescent="0.2">
      <c r="B76" s="14" t="s">
        <v>14</v>
      </c>
      <c r="C76" s="13" t="s">
        <v>7</v>
      </c>
      <c r="D76" s="13" t="s">
        <v>6</v>
      </c>
      <c r="E76" s="13"/>
      <c r="F76" s="13" t="s">
        <v>9</v>
      </c>
      <c r="G76" s="13" t="s">
        <v>9</v>
      </c>
      <c r="H76" s="12">
        <f>H77</f>
        <v>7</v>
      </c>
      <c r="I76" s="12">
        <v>5</v>
      </c>
      <c r="J76" s="12"/>
    </row>
    <row r="77" spans="2:10" s="11" customFormat="1" ht="14.25" x14ac:dyDescent="0.2">
      <c r="B77" s="14" t="s">
        <v>13</v>
      </c>
      <c r="C77" s="13" t="s">
        <v>7</v>
      </c>
      <c r="D77" s="13" t="s">
        <v>6</v>
      </c>
      <c r="E77" s="13" t="s">
        <v>5</v>
      </c>
      <c r="F77" s="13" t="s">
        <v>9</v>
      </c>
      <c r="G77" s="13" t="s">
        <v>9</v>
      </c>
      <c r="H77" s="12">
        <f>H78</f>
        <v>7</v>
      </c>
      <c r="I77" s="12">
        <v>5</v>
      </c>
      <c r="J77" s="12"/>
    </row>
    <row r="78" spans="2:10" s="11" customFormat="1" ht="14.25" x14ac:dyDescent="0.2">
      <c r="B78" s="14" t="s">
        <v>12</v>
      </c>
      <c r="C78" s="13" t="s">
        <v>7</v>
      </c>
      <c r="D78" s="13" t="s">
        <v>6</v>
      </c>
      <c r="E78" s="13" t="s">
        <v>5</v>
      </c>
      <c r="F78" s="13" t="s">
        <v>11</v>
      </c>
      <c r="G78" s="13" t="s">
        <v>9</v>
      </c>
      <c r="H78" s="12">
        <f>H79</f>
        <v>7</v>
      </c>
      <c r="I78" s="12">
        <v>5</v>
      </c>
      <c r="J78" s="12"/>
    </row>
    <row r="79" spans="2:10" s="11" customFormat="1" ht="24" x14ac:dyDescent="0.2">
      <c r="B79" s="14" t="s">
        <v>10</v>
      </c>
      <c r="C79" s="13" t="s">
        <v>7</v>
      </c>
      <c r="D79" s="13" t="s">
        <v>6</v>
      </c>
      <c r="E79" s="13" t="s">
        <v>5</v>
      </c>
      <c r="F79" s="13" t="s">
        <v>4</v>
      </c>
      <c r="G79" s="13" t="s">
        <v>9</v>
      </c>
      <c r="H79" s="12">
        <f>H80</f>
        <v>7</v>
      </c>
      <c r="I79" s="12">
        <v>5</v>
      </c>
      <c r="J79" s="12"/>
    </row>
    <row r="80" spans="2:10" s="7" customFormat="1" x14ac:dyDescent="0.25">
      <c r="B80" s="10" t="s">
        <v>8</v>
      </c>
      <c r="C80" s="9" t="s">
        <v>7</v>
      </c>
      <c r="D80" s="9" t="s">
        <v>6</v>
      </c>
      <c r="E80" s="9" t="s">
        <v>5</v>
      </c>
      <c r="F80" s="9" t="s">
        <v>4</v>
      </c>
      <c r="G80" s="9" t="s">
        <v>3</v>
      </c>
      <c r="H80" s="8">
        <f>5+2</f>
        <v>7</v>
      </c>
      <c r="I80" s="8">
        <v>5</v>
      </c>
      <c r="J80" s="8"/>
    </row>
    <row r="81" spans="2:10" x14ac:dyDescent="0.25">
      <c r="B81" s="93" t="s">
        <v>2</v>
      </c>
      <c r="C81" s="94"/>
      <c r="D81" s="94"/>
      <c r="E81" s="94"/>
      <c r="F81" s="94"/>
      <c r="G81" s="95"/>
      <c r="H81" s="6">
        <v>4112.2</v>
      </c>
      <c r="I81" s="5"/>
      <c r="J81" s="5"/>
    </row>
    <row r="82" spans="2:10" ht="17.25" customHeight="1" x14ac:dyDescent="0.25">
      <c r="B82" s="96" t="s">
        <v>1</v>
      </c>
      <c r="C82" s="97"/>
      <c r="D82" s="97"/>
      <c r="E82" s="97"/>
      <c r="F82" s="97"/>
      <c r="G82" s="98"/>
      <c r="H82" s="6">
        <f>J13</f>
        <v>0</v>
      </c>
      <c r="I82" s="5"/>
      <c r="J82" s="5"/>
    </row>
    <row r="83" spans="2:10" x14ac:dyDescent="0.25">
      <c r="B83" s="93" t="s">
        <v>0</v>
      </c>
      <c r="C83" s="94"/>
      <c r="D83" s="94"/>
      <c r="E83" s="94"/>
      <c r="F83" s="94"/>
      <c r="G83" s="95"/>
      <c r="H83" s="6">
        <v>4112.2</v>
      </c>
      <c r="I83" s="5"/>
      <c r="J83" s="5"/>
    </row>
  </sheetData>
  <mergeCells count="10">
    <mergeCell ref="D2:H2"/>
    <mergeCell ref="D3:H3"/>
    <mergeCell ref="D4:H4"/>
    <mergeCell ref="C5:H5"/>
    <mergeCell ref="B6:H6"/>
    <mergeCell ref="C7:H7"/>
    <mergeCell ref="B8:H8"/>
    <mergeCell ref="B81:G81"/>
    <mergeCell ref="B82:G82"/>
    <mergeCell ref="B83:G83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view="pageBreakPreview" zoomScaleNormal="100" zoomScaleSheetLayoutView="100" workbookViewId="0">
      <selection activeCell="K12" sqref="K12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9" s="33" customFormat="1" ht="14.45" customHeight="1" x14ac:dyDescent="0.25">
      <c r="C1" s="82" t="s">
        <v>196</v>
      </c>
      <c r="D1" s="82"/>
      <c r="E1" s="82"/>
      <c r="F1" s="82"/>
      <c r="G1" s="82"/>
      <c r="H1" s="82"/>
      <c r="I1" s="82"/>
    </row>
    <row r="2" spans="2:9" s="33" customFormat="1" ht="14.45" customHeight="1" x14ac:dyDescent="0.25">
      <c r="C2" s="81" t="s">
        <v>113</v>
      </c>
      <c r="D2" s="81"/>
      <c r="E2" s="81"/>
      <c r="F2" s="81"/>
      <c r="G2" s="81"/>
      <c r="H2" s="81"/>
      <c r="I2" s="81"/>
    </row>
    <row r="3" spans="2:9" s="33" customFormat="1" ht="14.45" customHeight="1" x14ac:dyDescent="0.25">
      <c r="C3" s="81" t="s">
        <v>191</v>
      </c>
      <c r="D3" s="81"/>
      <c r="E3" s="81"/>
      <c r="F3" s="81"/>
      <c r="G3" s="81"/>
      <c r="H3" s="81"/>
      <c r="I3" s="81"/>
    </row>
    <row r="4" spans="2:9" s="33" customFormat="1" ht="14.45" customHeight="1" x14ac:dyDescent="0.25">
      <c r="C4" s="81" t="s">
        <v>192</v>
      </c>
      <c r="D4" s="81"/>
      <c r="E4" s="81"/>
      <c r="F4" s="81"/>
      <c r="G4" s="81"/>
      <c r="H4" s="81"/>
      <c r="I4" s="81"/>
    </row>
    <row r="5" spans="2:9" s="33" customFormat="1" ht="14.45" customHeight="1" x14ac:dyDescent="0.25">
      <c r="C5" s="81" t="s">
        <v>193</v>
      </c>
      <c r="D5" s="81"/>
      <c r="E5" s="81"/>
      <c r="F5" s="81"/>
      <c r="G5" s="81"/>
      <c r="H5" s="81"/>
      <c r="I5" s="81"/>
    </row>
    <row r="6" spans="2:9" s="33" customFormat="1" ht="14.45" customHeight="1" x14ac:dyDescent="0.25">
      <c r="C6" s="81" t="s">
        <v>194</v>
      </c>
      <c r="D6" s="81"/>
      <c r="E6" s="81"/>
      <c r="F6" s="81"/>
      <c r="G6" s="81"/>
      <c r="H6" s="81"/>
      <c r="I6" s="81"/>
    </row>
    <row r="8" spans="2:9" ht="30" x14ac:dyDescent="0.25">
      <c r="C8" s="36" t="s">
        <v>95</v>
      </c>
    </row>
    <row r="11" spans="2:9" x14ac:dyDescent="0.25">
      <c r="E11" t="s">
        <v>94</v>
      </c>
    </row>
    <row r="12" spans="2:9" ht="30" x14ac:dyDescent="0.25">
      <c r="B12" s="35" t="s">
        <v>93</v>
      </c>
      <c r="C12" s="34" t="s">
        <v>92</v>
      </c>
      <c r="D12" s="34"/>
      <c r="E12" s="34" t="s">
        <v>91</v>
      </c>
    </row>
    <row r="13" spans="2:9" x14ac:dyDescent="0.25">
      <c r="B13" s="100" t="s">
        <v>90</v>
      </c>
      <c r="C13" s="100"/>
      <c r="D13" s="100"/>
      <c r="E13" s="100"/>
    </row>
    <row r="14" spans="2:9" ht="60" x14ac:dyDescent="0.25">
      <c r="B14" s="31">
        <v>1</v>
      </c>
      <c r="C14" s="32" t="s">
        <v>89</v>
      </c>
      <c r="D14" s="31"/>
      <c r="E14" s="31">
        <f>674.4+200+200+100</f>
        <v>1174.4000000000001</v>
      </c>
    </row>
    <row r="15" spans="2:9" x14ac:dyDescent="0.25">
      <c r="B15" s="31"/>
      <c r="C15" s="30" t="s">
        <v>88</v>
      </c>
      <c r="D15" s="31"/>
      <c r="E15" s="30">
        <f>E14</f>
        <v>1174.4000000000001</v>
      </c>
      <c r="F15" s="33"/>
    </row>
    <row r="16" spans="2:9" x14ac:dyDescent="0.25">
      <c r="B16" s="100" t="s">
        <v>87</v>
      </c>
      <c r="C16" s="100"/>
      <c r="D16" s="100"/>
      <c r="E16" s="100"/>
    </row>
    <row r="17" spans="2:5" x14ac:dyDescent="0.25">
      <c r="B17" s="77">
        <v>1</v>
      </c>
      <c r="C17" s="79" t="s">
        <v>183</v>
      </c>
      <c r="D17" s="77"/>
      <c r="E17" s="80">
        <v>15</v>
      </c>
    </row>
    <row r="18" spans="2:5" ht="30" x14ac:dyDescent="0.25">
      <c r="B18" s="31">
        <v>2</v>
      </c>
      <c r="C18" s="32" t="s">
        <v>86</v>
      </c>
      <c r="D18" s="31"/>
      <c r="E18" s="31">
        <f>614.4+200+17.1+100-211.6+100</f>
        <v>819.9</v>
      </c>
    </row>
    <row r="19" spans="2:5" x14ac:dyDescent="0.25">
      <c r="B19" s="31">
        <v>3</v>
      </c>
      <c r="C19" s="32" t="s">
        <v>25</v>
      </c>
      <c r="D19" s="31"/>
      <c r="E19" s="31">
        <f>60+100+111.6+100</f>
        <v>371.6</v>
      </c>
    </row>
    <row r="20" spans="2:5" x14ac:dyDescent="0.25">
      <c r="B20" s="31"/>
      <c r="C20" s="30" t="s">
        <v>0</v>
      </c>
      <c r="D20" s="31"/>
      <c r="E20" s="30">
        <f>E18+E19+E17</f>
        <v>1206.5</v>
      </c>
    </row>
  </sheetData>
  <mergeCells count="2">
    <mergeCell ref="B13:E13"/>
    <mergeCell ref="B16:E1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2021-12-13T05:45:30Z</dcterms:modified>
</cp:coreProperties>
</file>