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4" sheetId="2" r:id="rId1"/>
  </sheets>
  <definedNames>
    <definedName name="_xlnm.Print_Area" localSheetId="0">'2024'!$A$1:$H$52</definedName>
  </definedNames>
  <calcPr calcId="145621"/>
</workbook>
</file>

<file path=xl/calcChain.xml><?xml version="1.0" encoding="utf-8"?>
<calcChain xmlns="http://schemas.openxmlformats.org/spreadsheetml/2006/main">
  <c r="C26" i="2" l="1"/>
  <c r="C27" i="2" l="1"/>
  <c r="C25" i="2"/>
  <c r="D62" i="2" l="1"/>
  <c r="E51" i="2"/>
  <c r="E50" i="2"/>
  <c r="E49" i="2"/>
  <c r="E48" i="2"/>
  <c r="E47" i="2"/>
  <c r="D46" i="2"/>
  <c r="E46" i="2" s="1"/>
  <c r="C46" i="2"/>
  <c r="E45" i="2"/>
  <c r="C44" i="2"/>
  <c r="E44" i="2" s="1"/>
  <c r="E43" i="2"/>
  <c r="C43" i="2"/>
  <c r="C52" i="2" s="1"/>
  <c r="D42" i="2"/>
  <c r="E42" i="2" s="1"/>
  <c r="E41" i="2"/>
  <c r="E40" i="2"/>
  <c r="C37" i="2"/>
  <c r="E37" i="2" s="1"/>
  <c r="E36" i="2"/>
  <c r="H35" i="2"/>
  <c r="G35" i="2"/>
  <c r="E35" i="2"/>
  <c r="E34" i="2"/>
  <c r="E33" i="2"/>
  <c r="D33" i="2"/>
  <c r="C33" i="2"/>
  <c r="D32" i="2"/>
  <c r="D31" i="2"/>
  <c r="E31" i="2" s="1"/>
  <c r="C31" i="2"/>
  <c r="D30" i="2"/>
  <c r="D63" i="2" s="1"/>
  <c r="D29" i="2"/>
  <c r="D58" i="2" s="1"/>
  <c r="D28" i="2"/>
  <c r="E28" i="2" s="1"/>
  <c r="D27" i="2"/>
  <c r="D57" i="2" s="1"/>
  <c r="E24" i="2"/>
  <c r="D24" i="2"/>
  <c r="D61" i="2" s="1"/>
  <c r="C24" i="2"/>
  <c r="C23" i="2"/>
  <c r="E23" i="2" s="1"/>
  <c r="C22" i="2"/>
  <c r="E22" i="2" s="1"/>
  <c r="D21" i="2"/>
  <c r="E21" i="2" s="1"/>
  <c r="C21" i="2"/>
  <c r="C20" i="2"/>
  <c r="E20" i="2" s="1"/>
  <c r="D19" i="2"/>
  <c r="D18" i="2"/>
  <c r="E18" i="2" s="1"/>
  <c r="C18" i="2"/>
  <c r="E17" i="2"/>
  <c r="D16" i="2"/>
  <c r="E16" i="2" s="1"/>
  <c r="D15" i="2"/>
  <c r="E15" i="2" s="1"/>
  <c r="C15" i="2"/>
  <c r="D14" i="2"/>
  <c r="E14" i="2" s="1"/>
  <c r="C14" i="2"/>
  <c r="E13" i="2"/>
  <c r="D12" i="2"/>
  <c r="E12" i="2" s="1"/>
  <c r="C12" i="2"/>
  <c r="C11" i="2" s="1"/>
  <c r="C10" i="2" s="1"/>
  <c r="D26" i="2" l="1"/>
  <c r="E27" i="2"/>
  <c r="E29" i="2"/>
  <c r="D56" i="2"/>
  <c r="D60" i="2"/>
  <c r="D11" i="2"/>
  <c r="D52" i="2"/>
  <c r="E30" i="2"/>
  <c r="C32" i="2"/>
  <c r="E32" i="2" s="1"/>
  <c r="E52" i="2" l="1"/>
  <c r="E11" i="2"/>
  <c r="D10" i="2"/>
  <c r="E26" i="2"/>
  <c r="D25" i="2"/>
  <c r="E25" i="2" s="1"/>
  <c r="C38" i="2"/>
  <c r="E10" i="2" l="1"/>
  <c r="D38" i="2"/>
  <c r="H38" i="2" l="1"/>
  <c r="E38" i="2"/>
  <c r="D55" i="2"/>
  <c r="D59" i="2" s="1"/>
</calcChain>
</file>

<file path=xl/sharedStrings.xml><?xml version="1.0" encoding="utf-8"?>
<sst xmlns="http://schemas.openxmlformats.org/spreadsheetml/2006/main" count="103" uniqueCount="100">
  <si>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</si>
  <si>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</si>
  <si>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</si>
  <si>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</si>
  <si>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</si>
  <si>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</si>
  <si>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</si>
  <si>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</si>
  <si>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</si>
  <si>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</si>
  <si>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</si>
  <si>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</si>
  <si>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</si>
  <si>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</si>
  <si>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</si>
  <si>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</si>
  <si>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</si>
  <si>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</si>
  <si>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</si>
  <si>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</si>
  <si>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</si>
  <si>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</si>
  <si>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</si>
  <si>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</si>
  <si>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</si>
  <si>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</si>
  <si>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</si>
  <si>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</si>
  <si>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</si>
  <si>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</si>
  <si>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</si>
  <si>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</si>
  <si>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</si>
  <si>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</si>
  <si>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</si>
  <si>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</si>
  <si>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</si>
  <si>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</si>
  <si>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План</t>
  </si>
  <si>
    <t>Исполнено</t>
  </si>
  <si>
    <t>% исполнения</t>
  </si>
  <si>
    <t>07503</t>
  </si>
  <si>
    <t>0750362510</t>
  </si>
  <si>
    <t>0750362530</t>
  </si>
  <si>
    <t>0750362240</t>
  </si>
  <si>
    <t>0750262010</t>
  </si>
  <si>
    <t>05Ж05S6290</t>
  </si>
  <si>
    <t>05Ж05L5769</t>
  </si>
  <si>
    <t>0750362560</t>
  </si>
  <si>
    <t>07503S1380</t>
  </si>
  <si>
    <t>07503S4650</t>
  </si>
  <si>
    <t>07503S138M,07503S465M</t>
  </si>
  <si>
    <t>09114S881M</t>
  </si>
  <si>
    <t>3.2.</t>
  </si>
  <si>
    <t>Обеспечение комплексного развития сельских территорий (мероприятие по благоустройству сельских территорий)</t>
  </si>
  <si>
    <t>Остатки на начало года</t>
  </si>
  <si>
    <t>остаток средств на счете</t>
  </si>
  <si>
    <t>шк.дороги</t>
  </si>
  <si>
    <t>бюджет УР</t>
  </si>
  <si>
    <t>в т.ч местный бюджет</t>
  </si>
  <si>
    <t>бюджет РФ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</si>
  <si>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</si>
  <si>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2.1.2.</t>
  </si>
  <si>
    <t>2.1.3.</t>
  </si>
  <si>
    <t>Реализация проектов инициативного бюджетирования, за счет средств населения и спонсоров</t>
  </si>
  <si>
    <t>Реализация проектов инициативного бюджетирования,за счет средств бюджета УР</t>
  </si>
  <si>
    <t>Подпрограмма"Организация муниципального управления"</t>
  </si>
  <si>
    <t>09114S8813,09114S8814</t>
  </si>
  <si>
    <t>09114S8810</t>
  </si>
  <si>
    <t>09102G8220</t>
  </si>
  <si>
    <t>Реализация проектов самообложения за счет средств населения</t>
  </si>
  <si>
    <t>09100</t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</si>
  <si>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</si>
  <si>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</si>
  <si>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</si>
  <si>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</si>
  <si>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</si>
  <si>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ИБ население ,спонсоры</t>
  </si>
  <si>
    <t>местный дор.фонд</t>
  </si>
  <si>
    <t>0750Д01380</t>
  </si>
  <si>
    <t>0750363300</t>
  </si>
  <si>
    <t>0910208220</t>
  </si>
  <si>
    <t>Расходы за счет безвозмездных поступлений в части дорожной жеятельности</t>
  </si>
  <si>
    <t>Комплекс работ по содержанию автомобильных дорог, приобретение дорожной техники за счет средств бюджета УР</t>
  </si>
  <si>
    <t>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</si>
  <si>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2.1.4.</t>
  </si>
  <si>
    <t>1.1.9.</t>
  </si>
  <si>
    <t>1.1.10.</t>
  </si>
  <si>
    <t>безвозмездные поступления,в части дорожной деятельности</t>
  </si>
  <si>
    <t>Межбюджетные трансферты на комплекс работ по содержанию автомобильных дорог, приобретение дорожной техники за счет средств бюджета УР</t>
  </si>
  <si>
    <t>самообложение население</t>
  </si>
  <si>
    <t>самооблож.УР</t>
  </si>
  <si>
    <t>МБТ зимнее содер дорог</t>
  </si>
  <si>
    <t>Проведение государственной экспертизы проектной документации</t>
  </si>
  <si>
    <t>0750362250</t>
  </si>
  <si>
    <t>1.1.11.</t>
  </si>
  <si>
    <t>развитие сети а/в дорог</t>
  </si>
  <si>
    <t>ИБ бюджет УР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</si>
  <si>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01.10.2024 год</t>
  </si>
  <si>
    <t>2.1.5.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</si>
</sst>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6" fillId="0" borderId="1" xfId="0" applyNumberFormat="1" applyFont="1" applyBorder="1" applyAlignment="1"/>
    <xf numFmtId="4" fontId="2" fillId="0" borderId="1" xfId="0" applyNumberFormat="1" applyFont="1" applyBorder="1" applyAlignment="1"/>
    <xf numFmtId="4" fontId="4" fillId="0" borderId="0" xfId="0" applyNumberFormat="1" applyFont="1" applyBorder="1"/>
    <xf numFmtId="4" fontId="2" fillId="0" borderId="0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/>
    <xf numFmtId="49" fontId="9" fillId="0" borderId="0" xfId="0" applyNumberFormat="1" applyFont="1"/>
    <xf numFmtId="0" fontId="9" fillId="0" borderId="0" xfId="0" applyFont="1"/>
    <xf numFmtId="165" fontId="4" fillId="0" borderId="1" xfId="0" applyNumberFormat="1" applyFont="1" applyBorder="1"/>
    <xf numFmtId="165" fontId="4" fillId="0" borderId="0" xfId="0" applyNumberFormat="1" applyFont="1" applyBorder="1"/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0" fillId="0" borderId="0" xfId="0" applyNumberFormat="1"/>
    <xf numFmtId="49" fontId="10" fillId="0" borderId="0" xfId="0" applyNumberFormat="1" applyFont="1"/>
    <xf numFmtId="0" fontId="11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view="pageBreakPreview" topLeftCell="A12" zoomScaleSheetLayoutView="100" workbookViewId="0">
      <selection activeCell="M24" sqref="M24"/>
    </sheetView>
  </sheetViews>
  <sheetFormatPr defaultRowHeight="15" x14ac:dyDescent="0.25"/>
  <cols>
    <col min="1" max="1" width="7.85546875" customWidth="1"/>
    <col min="2" max="2" width="67.42578125" customWidth="1"/>
    <col min="3" max="3" width="16.42578125" customWidth="1"/>
    <col min="4" max="4" width="15.42578125" hidden="1" customWidth="1"/>
    <col min="5" max="6" width="9.140625" hidden="1" customWidth="1"/>
    <col min="7" max="7" width="11.42578125" hidden="1" customWidth="1"/>
    <col min="8" max="8" width="12.42578125" hidden="1" customWidth="1"/>
    <col min="9" max="9" width="11.42578125" bestFit="1" customWidth="1"/>
  </cols>
  <sheetData>
    <row r="1" spans="1:6" ht="15.75" x14ac:dyDescent="0.25">
      <c r="A1" s="1"/>
      <c r="B1" s="1"/>
      <c r="C1" s="41" t="s">
        <v>19</v>
      </c>
    </row>
    <row r="2" spans="1:6" ht="15.75" x14ac:dyDescent="0.25">
      <c r="A2" s="1"/>
      <c r="B2" s="1"/>
      <c r="C2" s="41" t="s">
        <v>5</v>
      </c>
    </row>
    <row r="3" spans="1:6" ht="15.75" x14ac:dyDescent="0.25">
      <c r="A3" s="1"/>
      <c r="B3" s="1"/>
      <c r="C3" s="41" t="s">
        <v>6</v>
      </c>
    </row>
    <row r="4" spans="1:6" ht="15.75" x14ac:dyDescent="0.25">
      <c r="A4" s="1"/>
      <c r="B4" s="1"/>
      <c r="C4" s="41" t="s">
        <v>37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46" t="s">
        <v>98</v>
      </c>
      <c r="C6" s="46"/>
      <c r="D6" s="46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1" t="s">
        <v>23</v>
      </c>
    </row>
    <row r="9" spans="1:6" ht="47.25" x14ac:dyDescent="0.25">
      <c r="A9" s="2" t="s">
        <v>0</v>
      </c>
      <c r="B9" s="3" t="s">
        <v>1</v>
      </c>
      <c r="C9" s="30" t="s">
        <v>38</v>
      </c>
      <c r="D9" s="27" t="s">
        <v>39</v>
      </c>
      <c r="E9" s="29" t="s">
        <v>40</v>
      </c>
    </row>
    <row r="10" spans="1:6" ht="31.5" x14ac:dyDescent="0.25">
      <c r="A10" s="12">
        <v>1</v>
      </c>
      <c r="B10" s="13" t="s">
        <v>7</v>
      </c>
      <c r="C10" s="19">
        <f>C11</f>
        <v>160261828.68000001</v>
      </c>
      <c r="D10" s="19">
        <f>D11</f>
        <v>108489413.96000001</v>
      </c>
      <c r="E10" s="34">
        <f>D10/C10*100</f>
        <v>67.695105474319988</v>
      </c>
    </row>
    <row r="11" spans="1:6" ht="47.25" x14ac:dyDescent="0.25">
      <c r="A11" s="6" t="s">
        <v>12</v>
      </c>
      <c r="B11" s="4" t="s">
        <v>8</v>
      </c>
      <c r="C11" s="20">
        <f>C12+C14+C15+C16+C17+C18+C20+C21+C22+C23+C24+C19</f>
        <v>160261828.68000001</v>
      </c>
      <c r="D11" s="20">
        <f>D12+D14+D15+D16+D17+D18+D20+D21+D22+D23+D24+D19</f>
        <v>108489413.96000001</v>
      </c>
      <c r="E11" s="34">
        <f t="shared" ref="E11:E52" si="0">D11/C11*100</f>
        <v>67.695105474319988</v>
      </c>
      <c r="F11" s="31" t="s">
        <v>41</v>
      </c>
    </row>
    <row r="12" spans="1:6" ht="31.5" x14ac:dyDescent="0.25">
      <c r="A12" s="8" t="s">
        <v>13</v>
      </c>
      <c r="B12" s="5" t="s">
        <v>9</v>
      </c>
      <c r="C12" s="21">
        <f>28067350-6800000+7400000+9734323.16+428160.52-3719661.45-400000+480000+6639661.45-1162571.14-590300+590300-162154.12-363000</f>
        <v>40142108.420000002</v>
      </c>
      <c r="D12" s="27">
        <f>5615997.27+1059467.49+6280187.39+149155.83+480000+3235820.89+90.19+1297296+610887.34+423501.65+3403730.61+521315.39+603012.8+100000+280800+4556530.2+47800+1336768</f>
        <v>30002361.049999997</v>
      </c>
      <c r="E12" s="34">
        <f t="shared" si="0"/>
        <v>74.740371721610728</v>
      </c>
      <c r="F12" s="32" t="s">
        <v>42</v>
      </c>
    </row>
    <row r="13" spans="1:6" ht="16.5" hidden="1" customHeight="1" x14ac:dyDescent="0.25">
      <c r="A13" s="7"/>
      <c r="B13" s="5"/>
      <c r="C13" s="21"/>
      <c r="D13" s="27"/>
      <c r="E13" s="34" t="e">
        <f t="shared" si="0"/>
        <v>#DIV/0!</v>
      </c>
      <c r="F13" s="32"/>
    </row>
    <row r="14" spans="1:6" ht="31.5" x14ac:dyDescent="0.25">
      <c r="A14" s="9" t="s">
        <v>14</v>
      </c>
      <c r="B14" s="5" t="s">
        <v>3</v>
      </c>
      <c r="C14" s="21">
        <f>112850+598400+5063.05+593336.95-598400+762571.14-1400+1400</f>
        <v>1473821.1400000001</v>
      </c>
      <c r="D14" s="28">
        <f>110819+2511.04+56388.91+103472.9+123757.5+1400+79263.63</f>
        <v>477612.98</v>
      </c>
      <c r="E14" s="34">
        <f t="shared" si="0"/>
        <v>32.406441123513801</v>
      </c>
      <c r="F14" s="32" t="s">
        <v>51</v>
      </c>
    </row>
    <row r="15" spans="1:6" ht="15.75" x14ac:dyDescent="0.25">
      <c r="A15" s="9" t="s">
        <v>15</v>
      </c>
      <c r="B15" s="5" t="s">
        <v>10</v>
      </c>
      <c r="C15" s="21">
        <f>6100000-30000+1808400+300000-2108400</f>
        <v>6070000</v>
      </c>
      <c r="D15" s="27">
        <f>217916.2+951093.92+588324.39+3388+1640.96+138672.07+774326.65+147700+150125.05+1075283.44+49440</f>
        <v>4097910.68</v>
      </c>
      <c r="E15" s="34">
        <f t="shared" si="0"/>
        <v>67.510884349258646</v>
      </c>
      <c r="F15" s="32" t="s">
        <v>43</v>
      </c>
    </row>
    <row r="16" spans="1:6" ht="46.5" customHeight="1" x14ac:dyDescent="0.25">
      <c r="A16" s="9" t="s">
        <v>16</v>
      </c>
      <c r="B16" s="5" t="s">
        <v>4</v>
      </c>
      <c r="C16" s="21">
        <v>10971145</v>
      </c>
      <c r="D16" s="27">
        <f>1119269.3+1138251.3+797345.2+1220120.6+616697+759382.8+1319823+1223436.8</f>
        <v>8194326</v>
      </c>
      <c r="E16" s="34">
        <f t="shared" si="0"/>
        <v>74.689797646462608</v>
      </c>
      <c r="F16" s="32" t="s">
        <v>49</v>
      </c>
    </row>
    <row r="17" spans="1:7" ht="15.75" hidden="1" customHeight="1" x14ac:dyDescent="0.25">
      <c r="A17" s="9" t="s">
        <v>20</v>
      </c>
      <c r="B17" s="5" t="s">
        <v>21</v>
      </c>
      <c r="C17" s="21"/>
      <c r="D17" s="27"/>
      <c r="E17" s="34" t="e">
        <f t="shared" si="0"/>
        <v>#DIV/0!</v>
      </c>
      <c r="F17" s="33"/>
    </row>
    <row r="18" spans="1:7" ht="17.25" customHeight="1" x14ac:dyDescent="0.25">
      <c r="A18" s="9" t="s">
        <v>20</v>
      </c>
      <c r="B18" s="5" t="s">
        <v>22</v>
      </c>
      <c r="C18" s="21">
        <f>300000+400000+30000+33000</f>
        <v>763000</v>
      </c>
      <c r="D18" s="27">
        <f>11970+400000+33000</f>
        <v>444970</v>
      </c>
      <c r="E18" s="34">
        <f t="shared" si="0"/>
        <v>58.318479685452161</v>
      </c>
      <c r="F18" s="32" t="s">
        <v>44</v>
      </c>
    </row>
    <row r="19" spans="1:7" ht="17.25" customHeight="1" x14ac:dyDescent="0.25">
      <c r="A19" s="9" t="s">
        <v>28</v>
      </c>
      <c r="B19" s="5" t="s">
        <v>93</v>
      </c>
      <c r="C19" s="21">
        <v>162154.12</v>
      </c>
      <c r="D19" s="27">
        <f>48646.23+113507.89</f>
        <v>162154.12</v>
      </c>
      <c r="E19" s="34"/>
      <c r="F19" s="32" t="s">
        <v>94</v>
      </c>
    </row>
    <row r="20" spans="1:7" ht="15.75" x14ac:dyDescent="0.25">
      <c r="A20" s="9" t="s">
        <v>29</v>
      </c>
      <c r="B20" s="5" t="s">
        <v>21</v>
      </c>
      <c r="C20" s="21">
        <f>59241200+18861400+138600+11000000</f>
        <v>89241200</v>
      </c>
      <c r="D20" s="27">
        <v>61172043.039999999</v>
      </c>
      <c r="E20" s="34">
        <f t="shared" si="0"/>
        <v>68.546862928781778</v>
      </c>
      <c r="F20" s="32" t="s">
        <v>50</v>
      </c>
    </row>
    <row r="21" spans="1:7" ht="31.5" x14ac:dyDescent="0.25">
      <c r="A21" s="9" t="s">
        <v>34</v>
      </c>
      <c r="B21" s="5" t="s">
        <v>33</v>
      </c>
      <c r="C21" s="22">
        <f>300000+330000</f>
        <v>630000</v>
      </c>
      <c r="D21" s="27">
        <f>10000+117700+59900</f>
        <v>187600</v>
      </c>
      <c r="E21" s="34">
        <f t="shared" si="0"/>
        <v>29.777777777777775</v>
      </c>
      <c r="F21" s="32" t="s">
        <v>45</v>
      </c>
    </row>
    <row r="22" spans="1:7" ht="15.75" x14ac:dyDescent="0.25">
      <c r="A22" s="9" t="s">
        <v>86</v>
      </c>
      <c r="B22" s="5" t="s">
        <v>35</v>
      </c>
      <c r="C22" s="22">
        <f>5708400-600000-3000000</f>
        <v>2108400</v>
      </c>
      <c r="D22" s="27"/>
      <c r="E22" s="34">
        <f t="shared" si="0"/>
        <v>0</v>
      </c>
      <c r="F22" s="32" t="s">
        <v>48</v>
      </c>
    </row>
    <row r="23" spans="1:7" ht="31.5" x14ac:dyDescent="0.25">
      <c r="A23" s="9" t="s">
        <v>87</v>
      </c>
      <c r="B23" s="5" t="s">
        <v>82</v>
      </c>
      <c r="C23" s="22">
        <f>30000000-19000000-11000000</f>
        <v>0</v>
      </c>
      <c r="D23" s="27"/>
      <c r="E23" s="34" t="e">
        <f t="shared" si="0"/>
        <v>#DIV/0!</v>
      </c>
      <c r="F23" s="32" t="s">
        <v>80</v>
      </c>
    </row>
    <row r="24" spans="1:7" ht="32.25" customHeight="1" x14ac:dyDescent="0.25">
      <c r="A24" s="9" t="s">
        <v>95</v>
      </c>
      <c r="B24" s="5" t="s">
        <v>83</v>
      </c>
      <c r="C24" s="22">
        <f>596623.32+8103376.68</f>
        <v>8700000</v>
      </c>
      <c r="D24" s="27">
        <f>447467.49+3021942.96+149155.83+131869.81</f>
        <v>3750436.0900000003</v>
      </c>
      <c r="E24" s="34">
        <f t="shared" si="0"/>
        <v>43.108460804597705</v>
      </c>
      <c r="F24" s="32" t="s">
        <v>79</v>
      </c>
    </row>
    <row r="25" spans="1:7" ht="15.75" x14ac:dyDescent="0.25">
      <c r="A25" s="10">
        <v>2</v>
      </c>
      <c r="B25" s="11" t="s">
        <v>11</v>
      </c>
      <c r="C25" s="23">
        <f>C26</f>
        <v>5592970</v>
      </c>
      <c r="D25" s="23">
        <f>D26</f>
        <v>4390903.2</v>
      </c>
      <c r="E25" s="34">
        <f t="shared" si="0"/>
        <v>78.50754071629207</v>
      </c>
      <c r="F25" s="32"/>
    </row>
    <row r="26" spans="1:7" ht="15.75" x14ac:dyDescent="0.25">
      <c r="A26" s="9" t="s">
        <v>17</v>
      </c>
      <c r="B26" s="5" t="s">
        <v>66</v>
      </c>
      <c r="C26" s="22">
        <f>C28+C29+C30+C31+C27</f>
        <v>5592970</v>
      </c>
      <c r="D26" s="22">
        <f>D28+D29+D30+D31+D27</f>
        <v>4390903.2</v>
      </c>
      <c r="E26" s="34">
        <f t="shared" si="0"/>
        <v>78.50754071629207</v>
      </c>
      <c r="F26" s="31" t="s">
        <v>71</v>
      </c>
    </row>
    <row r="27" spans="1:7" ht="15.75" x14ac:dyDescent="0.25">
      <c r="A27" s="9" t="s">
        <v>18</v>
      </c>
      <c r="B27" s="5" t="s">
        <v>70</v>
      </c>
      <c r="C27" s="22">
        <f>1023250+26250-26250</f>
        <v>1023250</v>
      </c>
      <c r="D27" s="22">
        <f>57560.8+26250+300000+51740+233700</f>
        <v>669250.80000000005</v>
      </c>
      <c r="E27" s="34">
        <f t="shared" si="0"/>
        <v>65.404427070608364</v>
      </c>
      <c r="F27" s="39" t="s">
        <v>69</v>
      </c>
      <c r="G27" s="42"/>
    </row>
    <row r="28" spans="1:7" ht="30.75" customHeight="1" x14ac:dyDescent="0.25">
      <c r="A28" s="9" t="s">
        <v>62</v>
      </c>
      <c r="B28" s="5" t="s">
        <v>30</v>
      </c>
      <c r="C28" s="22">
        <v>180000</v>
      </c>
      <c r="D28" s="27">
        <f>177300</f>
        <v>177300</v>
      </c>
      <c r="E28" s="34">
        <f t="shared" si="0"/>
        <v>98.5</v>
      </c>
      <c r="F28" s="32" t="s">
        <v>52</v>
      </c>
    </row>
    <row r="29" spans="1:7" ht="30" customHeight="1" x14ac:dyDescent="0.25">
      <c r="A29" s="9" t="s">
        <v>63</v>
      </c>
      <c r="B29" s="5" t="s">
        <v>64</v>
      </c>
      <c r="C29" s="22">
        <v>360000</v>
      </c>
      <c r="D29" s="27">
        <f>177300+177300</f>
        <v>354600</v>
      </c>
      <c r="E29" s="34">
        <f t="shared" si="0"/>
        <v>98.5</v>
      </c>
      <c r="F29" s="32" t="s">
        <v>67</v>
      </c>
    </row>
    <row r="30" spans="1:7" ht="28.5" customHeight="1" x14ac:dyDescent="0.25">
      <c r="A30" s="9" t="s">
        <v>85</v>
      </c>
      <c r="B30" s="5" t="s">
        <v>65</v>
      </c>
      <c r="C30" s="22">
        <v>1200000</v>
      </c>
      <c r="D30" s="27">
        <f>1182000</f>
        <v>1182000</v>
      </c>
      <c r="E30" s="34">
        <f t="shared" si="0"/>
        <v>98.5</v>
      </c>
      <c r="F30" s="32" t="s">
        <v>68</v>
      </c>
    </row>
    <row r="31" spans="1:7" ht="48.75" customHeight="1" x14ac:dyDescent="0.25">
      <c r="A31" s="9" t="s">
        <v>99</v>
      </c>
      <c r="B31" s="5" t="s">
        <v>84</v>
      </c>
      <c r="C31" s="22">
        <f>278520+900000+78750+78750+156000+701100+715350-78750</f>
        <v>2829720</v>
      </c>
      <c r="D31" s="27">
        <f>172682.4+78750+900000+155220+701100</f>
        <v>2007752.4</v>
      </c>
      <c r="E31" s="34">
        <f t="shared" si="0"/>
        <v>70.952334506594283</v>
      </c>
      <c r="F31" s="32" t="s">
        <v>81</v>
      </c>
    </row>
    <row r="32" spans="1:7" ht="29.25" customHeight="1" x14ac:dyDescent="0.25">
      <c r="A32" s="10">
        <v>3</v>
      </c>
      <c r="B32" s="11" t="s">
        <v>31</v>
      </c>
      <c r="C32" s="23">
        <f>C37+C33</f>
        <v>6259999.9800000004</v>
      </c>
      <c r="D32" s="23">
        <f>D37+D33</f>
        <v>6150363.54</v>
      </c>
      <c r="E32" s="34">
        <f t="shared" si="0"/>
        <v>98.248619163733593</v>
      </c>
      <c r="F32" s="32"/>
    </row>
    <row r="33" spans="1:9" ht="29.25" customHeight="1" x14ac:dyDescent="0.25">
      <c r="A33" s="9" t="s">
        <v>32</v>
      </c>
      <c r="B33" s="5" t="s">
        <v>54</v>
      </c>
      <c r="C33" s="23">
        <f>6171343.09-20000.02</f>
        <v>6151343.0700000003</v>
      </c>
      <c r="D33" s="23">
        <f>D34+D35+D36</f>
        <v>6150363.54</v>
      </c>
      <c r="E33" s="34">
        <f t="shared" si="0"/>
        <v>99.984076160460347</v>
      </c>
      <c r="F33" s="32" t="s">
        <v>47</v>
      </c>
      <c r="H33" s="38"/>
    </row>
    <row r="34" spans="1:9" ht="20.25" customHeight="1" x14ac:dyDescent="0.25">
      <c r="A34" s="9"/>
      <c r="B34" s="5" t="s">
        <v>59</v>
      </c>
      <c r="C34" s="23">
        <v>290363.55</v>
      </c>
      <c r="D34" s="23">
        <v>290363.55</v>
      </c>
      <c r="E34" s="34">
        <f t="shared" si="0"/>
        <v>100</v>
      </c>
      <c r="F34" s="32"/>
    </row>
    <row r="35" spans="1:9" ht="20.25" customHeight="1" x14ac:dyDescent="0.25">
      <c r="A35" s="9"/>
      <c r="B35" s="5" t="s">
        <v>58</v>
      </c>
      <c r="C35" s="23">
        <v>175832.33</v>
      </c>
      <c r="D35" s="23">
        <v>175800</v>
      </c>
      <c r="E35" s="34">
        <f t="shared" si="0"/>
        <v>99.981613165223948</v>
      </c>
      <c r="F35" s="32"/>
      <c r="G35" s="38">
        <f>C35+C36</f>
        <v>5860979.5200000005</v>
      </c>
      <c r="H35" s="38">
        <f>D35+D36</f>
        <v>5859999.9900000002</v>
      </c>
      <c r="I35" s="38"/>
    </row>
    <row r="36" spans="1:9" ht="20.25" customHeight="1" x14ac:dyDescent="0.25">
      <c r="A36" s="9"/>
      <c r="B36" s="5" t="s">
        <v>60</v>
      </c>
      <c r="C36" s="23">
        <v>5685147.1900000004</v>
      </c>
      <c r="D36" s="23">
        <v>5684199.9900000002</v>
      </c>
      <c r="E36" s="34">
        <f t="shared" si="0"/>
        <v>99.983339041746078</v>
      </c>
      <c r="F36" s="32"/>
    </row>
    <row r="37" spans="1:9" ht="29.25" customHeight="1" x14ac:dyDescent="0.25">
      <c r="A37" s="9" t="s">
        <v>53</v>
      </c>
      <c r="B37" s="5" t="s">
        <v>3</v>
      </c>
      <c r="C37" s="22">
        <f>400000-291343.09</f>
        <v>108656.90999999997</v>
      </c>
      <c r="D37" s="27"/>
      <c r="E37" s="34">
        <f t="shared" si="0"/>
        <v>0</v>
      </c>
      <c r="F37" s="32" t="s">
        <v>46</v>
      </c>
    </row>
    <row r="38" spans="1:9" ht="15.75" x14ac:dyDescent="0.25">
      <c r="A38" s="17"/>
      <c r="B38" s="18" t="s">
        <v>27</v>
      </c>
      <c r="C38" s="24">
        <f>C10+C25+C32</f>
        <v>172114798.66</v>
      </c>
      <c r="D38" s="24">
        <f>D10+D25+D32</f>
        <v>119030680.70000002</v>
      </c>
      <c r="E38" s="34">
        <f t="shared" si="0"/>
        <v>69.15772590545005</v>
      </c>
      <c r="F38" s="32"/>
      <c r="H38" s="38">
        <f>D38-D16</f>
        <v>110836354.70000002</v>
      </c>
    </row>
    <row r="39" spans="1:9" ht="15.75" x14ac:dyDescent="0.25">
      <c r="A39" s="43" t="s">
        <v>24</v>
      </c>
      <c r="B39" s="44"/>
      <c r="C39" s="45"/>
      <c r="D39" s="1"/>
      <c r="E39" s="1"/>
      <c r="F39" s="32"/>
    </row>
    <row r="40" spans="1:9" ht="15.75" x14ac:dyDescent="0.25">
      <c r="A40" s="36"/>
      <c r="B40" s="37" t="s">
        <v>55</v>
      </c>
      <c r="C40" s="37">
        <v>10162483.68</v>
      </c>
      <c r="D40" s="1">
        <v>10162483.68</v>
      </c>
      <c r="E40" s="1">
        <f>D40/C40*100</f>
        <v>100</v>
      </c>
      <c r="F40" s="32"/>
    </row>
    <row r="41" spans="1:9" ht="94.5" x14ac:dyDescent="0.25">
      <c r="A41" s="14"/>
      <c r="B41" s="15" t="s">
        <v>2</v>
      </c>
      <c r="C41" s="25">
        <v>41767000</v>
      </c>
      <c r="D41" s="1">
        <v>32474468.84</v>
      </c>
      <c r="E41" s="35">
        <f t="shared" si="0"/>
        <v>77.751499604951277</v>
      </c>
      <c r="F41" s="31"/>
    </row>
    <row r="42" spans="1:9" ht="47.25" x14ac:dyDescent="0.25">
      <c r="A42" s="14"/>
      <c r="B42" s="15" t="s">
        <v>25</v>
      </c>
      <c r="C42" s="25">
        <v>10971145</v>
      </c>
      <c r="D42" s="1">
        <f>6970889.2+1223436.8</f>
        <v>8194326</v>
      </c>
      <c r="E42" s="35">
        <f>D42/C42*100</f>
        <v>74.689797646462608</v>
      </c>
      <c r="F42" s="32"/>
    </row>
    <row r="43" spans="1:9" ht="31.5" x14ac:dyDescent="0.25">
      <c r="A43" s="14"/>
      <c r="B43" s="15" t="s">
        <v>36</v>
      </c>
      <c r="C43" s="25">
        <f>59241200+19000000+11000000</f>
        <v>89241200</v>
      </c>
      <c r="D43" s="1">
        <v>61172049.039999999</v>
      </c>
      <c r="E43" s="35">
        <f t="shared" si="0"/>
        <v>68.546869652133765</v>
      </c>
      <c r="F43" s="32"/>
    </row>
    <row r="44" spans="1:9" ht="54.75" x14ac:dyDescent="0.25">
      <c r="A44" s="14"/>
      <c r="B44" s="15" t="s">
        <v>61</v>
      </c>
      <c r="C44" s="25">
        <f>5880000-20000.02</f>
        <v>5859999.9800000004</v>
      </c>
      <c r="D44" s="1">
        <v>5859999.9800000004</v>
      </c>
      <c r="E44" s="35">
        <f t="shared" si="0"/>
        <v>100</v>
      </c>
      <c r="F44" s="32"/>
    </row>
    <row r="45" spans="1:9" ht="47.25" x14ac:dyDescent="0.25">
      <c r="A45" s="14"/>
      <c r="B45" s="15" t="s">
        <v>89</v>
      </c>
      <c r="C45" s="25">
        <v>8700000</v>
      </c>
      <c r="D45" s="1">
        <v>4007526.28</v>
      </c>
      <c r="E45" s="35">
        <f t="shared" si="0"/>
        <v>46.06352045977011</v>
      </c>
      <c r="F45" s="32"/>
    </row>
    <row r="46" spans="1:9" ht="15.75" x14ac:dyDescent="0.25">
      <c r="A46" s="14"/>
      <c r="B46" s="40" t="s">
        <v>72</v>
      </c>
      <c r="C46" s="25">
        <f>C47+C48+C49+C50+C51</f>
        <v>5412970</v>
      </c>
      <c r="D46" s="25">
        <f>D47+D48+D49+D50</f>
        <v>5412970</v>
      </c>
      <c r="E46" s="35">
        <f t="shared" si="0"/>
        <v>100</v>
      </c>
      <c r="F46" s="32"/>
    </row>
    <row r="47" spans="1:9" ht="15.75" x14ac:dyDescent="0.25">
      <c r="A47" s="14"/>
      <c r="B47" s="15" t="s">
        <v>73</v>
      </c>
      <c r="C47" s="25">
        <v>1023250</v>
      </c>
      <c r="D47" s="1">
        <v>1023250</v>
      </c>
      <c r="E47" s="35">
        <f t="shared" si="0"/>
        <v>100</v>
      </c>
      <c r="F47" s="32"/>
    </row>
    <row r="48" spans="1:9" ht="15.75" x14ac:dyDescent="0.25">
      <c r="A48" s="14"/>
      <c r="B48" s="15" t="s">
        <v>74</v>
      </c>
      <c r="C48" s="25">
        <v>2829720</v>
      </c>
      <c r="D48" s="1">
        <v>2829720</v>
      </c>
      <c r="E48" s="35">
        <f t="shared" si="0"/>
        <v>100</v>
      </c>
      <c r="F48" s="32"/>
    </row>
    <row r="49" spans="1:6" ht="31.5" x14ac:dyDescent="0.25">
      <c r="A49" s="14"/>
      <c r="B49" s="15" t="s">
        <v>75</v>
      </c>
      <c r="C49" s="25">
        <v>360000</v>
      </c>
      <c r="D49" s="1">
        <v>360000</v>
      </c>
      <c r="E49" s="35">
        <f t="shared" si="0"/>
        <v>100</v>
      </c>
      <c r="F49" s="32"/>
    </row>
    <row r="50" spans="1:6" ht="31.5" x14ac:dyDescent="0.25">
      <c r="A50" s="14"/>
      <c r="B50" s="15" t="s">
        <v>76</v>
      </c>
      <c r="C50" s="25">
        <v>1200000</v>
      </c>
      <c r="D50" s="1">
        <v>1200000</v>
      </c>
      <c r="E50" s="35">
        <f t="shared" si="0"/>
        <v>100</v>
      </c>
      <c r="F50" s="32"/>
    </row>
    <row r="51" spans="1:6" ht="0.75" customHeight="1" x14ac:dyDescent="0.25">
      <c r="A51" s="14"/>
      <c r="B51" s="15" t="s">
        <v>88</v>
      </c>
      <c r="C51" s="25"/>
      <c r="D51" s="1"/>
      <c r="E51" s="35" t="e">
        <f t="shared" si="0"/>
        <v>#DIV/0!</v>
      </c>
      <c r="F51" s="32"/>
    </row>
    <row r="52" spans="1:6" ht="15.75" x14ac:dyDescent="0.25">
      <c r="A52" s="14"/>
      <c r="B52" s="16" t="s">
        <v>26</v>
      </c>
      <c r="C52" s="26">
        <f>C41+C42+C43+C44+C40+C46+C45</f>
        <v>172114798.66</v>
      </c>
      <c r="D52" s="26">
        <f>D41+D42+D43+D44+D40+D46+D45</f>
        <v>127283823.81999999</v>
      </c>
      <c r="E52" s="35">
        <f t="shared" si="0"/>
        <v>73.952864489845368</v>
      </c>
      <c r="F52" s="32"/>
    </row>
    <row r="53" spans="1:6" ht="15.75" x14ac:dyDescent="0.25">
      <c r="A53" s="1"/>
      <c r="B53" s="1"/>
      <c r="C53" s="1"/>
      <c r="F53" s="31"/>
    </row>
    <row r="54" spans="1:6" ht="15.75" x14ac:dyDescent="0.25">
      <c r="A54" s="1"/>
      <c r="B54" s="1"/>
      <c r="C54" s="1"/>
      <c r="F54" s="32"/>
    </row>
    <row r="55" spans="1:6" ht="15.75" hidden="1" customHeight="1" x14ac:dyDescent="0.25">
      <c r="A55" s="1"/>
      <c r="B55" s="47" t="s">
        <v>56</v>
      </c>
      <c r="C55" s="47"/>
      <c r="D55" s="38">
        <f>D52-D38</f>
        <v>8253143.119999975</v>
      </c>
      <c r="F55" s="32"/>
    </row>
    <row r="56" spans="1:6" ht="15.75" x14ac:dyDescent="0.25">
      <c r="A56" s="1"/>
      <c r="B56" s="1"/>
      <c r="C56" s="1"/>
      <c r="D56">
        <f>D42-D16</f>
        <v>0</v>
      </c>
      <c r="E56" t="s">
        <v>57</v>
      </c>
    </row>
    <row r="57" spans="1:6" ht="15.75" x14ac:dyDescent="0.25">
      <c r="A57" s="1"/>
      <c r="B57" s="1"/>
      <c r="C57" s="1"/>
      <c r="D57" s="38">
        <f>D47-D27</f>
        <v>353999.19999999995</v>
      </c>
      <c r="E57" t="s">
        <v>90</v>
      </c>
    </row>
    <row r="58" spans="1:6" ht="15.75" x14ac:dyDescent="0.25">
      <c r="A58" s="1"/>
      <c r="B58" s="1"/>
      <c r="C58" s="1"/>
      <c r="D58">
        <f>D49-D29</f>
        <v>5400</v>
      </c>
      <c r="E58" t="s">
        <v>77</v>
      </c>
    </row>
    <row r="59" spans="1:6" ht="15.75" x14ac:dyDescent="0.25">
      <c r="A59" s="1"/>
      <c r="B59" s="1"/>
      <c r="C59" s="1"/>
      <c r="D59" s="38">
        <f>D55-D56-D57-D58-D60-D61-D63-D62</f>
        <v>6796680.1299999747</v>
      </c>
      <c r="E59" t="s">
        <v>78</v>
      </c>
    </row>
    <row r="60" spans="1:6" x14ac:dyDescent="0.25">
      <c r="D60">
        <f>D48-D31</f>
        <v>821967.60000000009</v>
      </c>
      <c r="E60" t="s">
        <v>91</v>
      </c>
    </row>
    <row r="61" spans="1:6" x14ac:dyDescent="0.25">
      <c r="D61">
        <f>D45-D24</f>
        <v>257090.18999999948</v>
      </c>
      <c r="E61" t="s">
        <v>92</v>
      </c>
    </row>
    <row r="62" spans="1:6" x14ac:dyDescent="0.25">
      <c r="D62">
        <f>D43-D20</f>
        <v>6</v>
      </c>
      <c r="E62" t="s">
        <v>96</v>
      </c>
    </row>
    <row r="63" spans="1:6" x14ac:dyDescent="0.25">
      <c r="D63">
        <f>D50-D30</f>
        <v>18000</v>
      </c>
      <c r="E63" t="s">
        <v>97</v>
      </c>
    </row>
  </sheetData>
  <mergeCells count="3">
    <mergeCell ref="A39:C39"/>
    <mergeCell ref="B6:D6"/>
    <mergeCell ref="B55:C5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2024-10-22T04:07:37Z</dcterms:modified>
</cp:coreProperties>
</file>