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1" sheetId="1" r:id="rId1"/>
    <sheet name="пр2" sheetId="8" r:id="rId2"/>
    <sheet name="пр7" sheetId="4" r:id="rId3"/>
    <sheet name="пр13" sheetId="17" r:id="rId4"/>
  </sheets>
  <definedNames>
    <definedName name="_xlnm.Print_Area" localSheetId="0">пр1!$A$1:$M$34</definedName>
    <definedName name="_xlnm.Print_Area" localSheetId="2">пр7!$A$1:$K$50</definedName>
  </definedNames>
  <calcPr calcId="145621"/>
</workbook>
</file>

<file path=xl/calcChain.xml><?xml version="1.0" encoding="utf-8"?>
<calcChain xmlns="http://schemas.openxmlformats.org/spreadsheetml/2006/main">
  <c r="D17" i="17" l="1"/>
  <c r="J18" i="4"/>
  <c r="J19" i="4"/>
  <c r="J23" i="4"/>
  <c r="J24" i="4"/>
  <c r="J25" i="4"/>
  <c r="J26" i="4"/>
  <c r="J27" i="4"/>
  <c r="J28" i="4"/>
  <c r="J33" i="4"/>
  <c r="J34" i="4"/>
  <c r="J35" i="4"/>
  <c r="J36" i="4"/>
  <c r="J37" i="4"/>
  <c r="J42" i="4"/>
  <c r="J43" i="4"/>
  <c r="J44" i="4"/>
  <c r="J46" i="4"/>
  <c r="J47" i="4"/>
  <c r="J48" i="4"/>
  <c r="J49" i="4"/>
  <c r="K45" i="4"/>
  <c r="J45" i="4" s="1"/>
  <c r="K41" i="4"/>
  <c r="J41" i="4" s="1"/>
  <c r="K32" i="4"/>
  <c r="J32" i="4" s="1"/>
  <c r="K22" i="4"/>
  <c r="K21" i="4" s="1"/>
  <c r="K16" i="4"/>
  <c r="K15" i="4" s="1"/>
  <c r="K17" i="4"/>
  <c r="J17" i="4" s="1"/>
  <c r="G6" i="4"/>
  <c r="C15" i="8"/>
  <c r="L16" i="1"/>
  <c r="L18" i="1"/>
  <c r="L19" i="1"/>
  <c r="L20" i="1"/>
  <c r="L23" i="1"/>
  <c r="L24" i="1"/>
  <c r="L26" i="1"/>
  <c r="L27" i="1"/>
  <c r="L28" i="1"/>
  <c r="L29" i="1"/>
  <c r="M22" i="1"/>
  <c r="M21" i="1" s="1"/>
  <c r="M30" i="1" s="1"/>
  <c r="M17" i="1"/>
  <c r="M15" i="1"/>
  <c r="M14" i="1" s="1"/>
  <c r="J15" i="4" l="1"/>
  <c r="J21" i="4"/>
  <c r="K20" i="4"/>
  <c r="J20" i="4" s="1"/>
  <c r="K31" i="4"/>
  <c r="K40" i="4"/>
  <c r="J22" i="4"/>
  <c r="J16" i="4"/>
  <c r="G50" i="4"/>
  <c r="I9" i="4"/>
  <c r="H9" i="4"/>
  <c r="G9" i="4"/>
  <c r="A7" i="4"/>
  <c r="G5" i="4"/>
  <c r="G4" i="4"/>
  <c r="K39" i="4" l="1"/>
  <c r="J40" i="4"/>
  <c r="K14" i="4"/>
  <c r="J14" i="4" s="1"/>
  <c r="J31" i="4"/>
  <c r="K30" i="4"/>
  <c r="F17" i="1"/>
  <c r="L17" i="1" s="1"/>
  <c r="F15" i="1"/>
  <c r="L15" i="1" s="1"/>
  <c r="F22" i="1"/>
  <c r="L22" i="1" s="1"/>
  <c r="F10" i="1"/>
  <c r="A8" i="1"/>
  <c r="F21" i="1" l="1"/>
  <c r="F14" i="1"/>
  <c r="L14" i="1" s="1"/>
  <c r="J30" i="4"/>
  <c r="K29" i="4"/>
  <c r="J29" i="4" s="1"/>
  <c r="K38" i="4"/>
  <c r="J39" i="4"/>
  <c r="J32" i="1"/>
  <c r="H32" i="1"/>
  <c r="J30" i="1"/>
  <c r="H30" i="1"/>
  <c r="H31" i="1" s="1"/>
  <c r="J10" i="1"/>
  <c r="H10" i="1"/>
  <c r="F5" i="1"/>
  <c r="F4" i="1"/>
  <c r="J31" i="1" l="1"/>
  <c r="K13" i="4"/>
  <c r="J38" i="4"/>
  <c r="L21" i="1"/>
  <c r="F30" i="1"/>
  <c r="L30" i="1" s="1"/>
  <c r="K50" i="4" l="1"/>
  <c r="J50" i="4" s="1"/>
  <c r="J13" i="4"/>
</calcChain>
</file>

<file path=xl/sharedStrings.xml><?xml version="1.0" encoding="utf-8"?>
<sst xmlns="http://schemas.openxmlformats.org/spreadsheetml/2006/main" count="405" uniqueCount="183">
  <si>
    <t>Администрация муниципального образования «Мысовское»</t>
  </si>
  <si>
    <t>Приложение 1- доходы</t>
  </si>
  <si>
    <t>к проекту решения Совета депутатов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</si>
  <si>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</si>
  <si>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</si>
  <si>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</si>
  <si>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</si>
  <si>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</si>
  <si>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</si>
  <si>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</si>
  <si>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</si>
  <si>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</si>
  <si>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</si>
  <si>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</si>
  <si>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</si>
  <si>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</si>
  <si>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</si>
  <si>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</si>
  <si>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</si>
  <si>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</si>
  <si>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</si>
  <si>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</si>
  <si>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</si>
  <si>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</si>
  <si>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</si>
  <si>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</si>
  <si>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</si>
  <si>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</si>
  <si>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</si>
  <si>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</si>
  <si>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</si>
  <si>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</si>
  <si>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</si>
  <si>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к решению Совета депутатов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</si>
  <si>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</si>
  <si>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</si>
  <si>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</si>
  <si>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</si>
  <si>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</si>
  <si>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</si>
  <si>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</si>
  <si>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</si>
  <si>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</si>
  <si>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</si>
  <si>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</si>
  <si>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</si>
  <si>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</si>
  <si>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</si>
  <si>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</si>
  <si>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 xml:space="preserve">                                                 к решению Совета депутатов </t>
  </si>
  <si>
    <t>Код бюджетной классификации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</si>
  <si>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</si>
  <si>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</si>
  <si>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Увеличение прочих остатков денежных средств бюджета</t>
  </si>
  <si>
    <t>Уменьшение прочих остатков денежных средств бюджетов поселений</t>
  </si>
  <si>
    <t>Иные источники внутреннего финансирования дефицитов бюджетов</t>
  </si>
  <si>
    <t>Привлечение прочих источников внутреннего финансирования дефицита бюджетов поселений</t>
  </si>
  <si>
    <t>10102010</t>
  </si>
  <si>
    <t>Прочие межбюджетные трансферты, передаваемые бюджетам поселений</t>
  </si>
  <si>
    <t>№ п/п</t>
  </si>
  <si>
    <t>от ________ года №__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</si>
  <si>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</si>
  <si>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</si>
  <si>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</si>
  <si>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</si>
  <si>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</si>
  <si>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</si>
  <si>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</si>
  <si>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</si>
  <si>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</si>
  <si>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</si>
  <si>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</si>
  <si>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</si>
  <si>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</si>
  <si>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</si>
  <si>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</si>
  <si>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</si>
  <si>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</si>
  <si>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Приложение №2</t>
  </si>
  <si>
    <t>2019 год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</si>
  <si>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</si>
  <si>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</si>
  <si>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</si>
  <si>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</si>
  <si>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</si>
  <si>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</si>
  <si>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</si>
  <si>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</si>
  <si>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</si>
  <si>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</si>
  <si>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</si>
  <si>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тыс. руб.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</si>
  <si>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</si>
  <si>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</si>
  <si>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</si>
  <si>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</si>
  <si>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</si>
  <si>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</si>
  <si>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Формула
Целевая программа</t>
  </si>
  <si>
    <t>Код Ведомства</t>
  </si>
  <si>
    <t>Целевая программа</t>
  </si>
  <si>
    <t>Все администраторы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</si>
  <si>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</si>
  <si>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</si>
  <si>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</si>
  <si>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</si>
  <si>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</si>
  <si>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</si>
  <si>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</si>
  <si>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</si>
  <si>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</si>
  <si>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</si>
  <si>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</si>
  <si>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>Мысовское</t>
  </si>
  <si>
    <t xml:space="preserve">                                 муниципального образования "Мысовское"</t>
  </si>
  <si>
    <t>муниципального образования "Мысовское"</t>
  </si>
  <si>
    <t>447</t>
  </si>
  <si>
    <t>447 01 00 00 00 00 0000 000</t>
  </si>
  <si>
    <t>447 01 05 00 00 00 0000 000</t>
  </si>
  <si>
    <t>447 01 05 02 01 10 0000 510</t>
  </si>
  <si>
    <t>447 01 05 02 01 10 0000 610</t>
  </si>
  <si>
    <t>447 01 06 00 00 00 0000 000</t>
  </si>
  <si>
    <t>447 01 06 06 00 10 0000 710</t>
  </si>
  <si>
    <t>20215001</t>
  </si>
  <si>
    <t>20235118</t>
  </si>
  <si>
    <t>20240014</t>
  </si>
  <si>
    <t>Вариант=Кезский 2018;
Табл=Наименования доходов;
Наименования;</t>
  </si>
  <si>
    <t>Вариант=Кезский 2018;
Табл=Проект 2018 (ПС);
МО=1300507;
ВР=000;
ЦС=00000;
Ведомства=000;
ФКР=0000;
Балансировка бюджета=10;
Узлы=05;
Муниципальные программы=00000;</t>
  </si>
  <si>
    <t>Вариант=Кезский 2018;
Табл=Проект 2018 (ПС);
МО=1300507;
ВР=000;
ЦС=00000;
Ведомства=000;
ФКР=0000;
Балансировка бюджета=20;
Узлы=05;
Муниципальные программы=00000;</t>
  </si>
  <si>
    <t>Вариант=Кезский 2018;
Табл=Прогноз 2019 (ПС);
МО=1300507;
ВР=000;
ЦС=00000;
Ведомства=000;
ФКР=0000;
Балансировка бюджета=10;
Узлы=05;
Муниципальные программы=00000;</t>
  </si>
  <si>
    <t>Вариант=Кезский 2018;
Табл=Прогноз 2019 (ПС);
МО=1300507;
ВР=000;
ЦС=00000;
Ведомства=000;
ФКР=0000;
Балансировка бюджета=20;
Узлы=05;
Муниципальные программы=00000;</t>
  </si>
  <si>
    <t>Вариант=Кезский 2018;
Табл=Прогноз 2020 (ПС);
МО=1300507;
ВР=000;
ЦС=00000;
Ведомства=000;
ФКР=0000;
Балансировка бюджета=10;
Узлы=05;
Муниципальные программы=00000;</t>
  </si>
  <si>
    <t>Вариант=Кезский 2018;
Табл=Прогноз 2020 (ПС);
МО=1300507;
ВР=000;
ЦС=00000;
Ведомства=000;
ФКР=0000;
Балансировка бюджета=20;
Узлы=05;
Муниципальные программы=00000;</t>
  </si>
  <si>
    <t xml:space="preserve">Вариант: Кезский 2018;
Таблица: Наименования доходов;
Наименования
</t>
  </si>
  <si>
    <t>Вариант: Кезский 2018;
Таблица: Прогноз 2019 (ПС);
Данные
МО=1300507
ВР=000
ЦС=00000
Ведомства=000
ФКР=0000
Балансировка бюджета=10
Узлы=05</t>
  </si>
  <si>
    <t>Вариант: Кезский 2018;
Таблица: Прогноз 2019 (ПС);
Данные
МО=1300507
ВР=000
ЦС=00000
Ведомства=000
ФКР=0000
Балансировка бюджета=20
Узлы=05</t>
  </si>
  <si>
    <t>Вариант: Кезский 2018;
Таблица: Прогноз 2020 (ПС);
Данные
МО=1300507
ВР=000
ЦС=00000
Ведомства=000
ФКР=0000
Балансировка бюджета=10
Узлы=05</t>
  </si>
  <si>
    <t>Вариант: Кезский 2018;
Таблица: Прогноз 2020 (ПС);
Данные
МО=1300507
ВР=000
ЦС=00000
Ведомства=000
ФКР=0000
Балансировка бюджета=20
Узлы=05</t>
  </si>
  <si>
    <t>Дотации бюджетам сельских поселений на выравнивание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</si>
  <si>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</si>
  <si>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Уплата иных платежей</t>
  </si>
  <si>
    <t>853</t>
  </si>
  <si>
    <t>Приложение № 7</t>
  </si>
  <si>
    <t>Источники финансирования дефицита бюджета муниципального образования "Мысовское" на 2019 год</t>
  </si>
  <si>
    <t>Объем бюджетных асcигнований дорожного фонда муниципального образования "Мысовское" на 2019 год</t>
  </si>
  <si>
    <t>Вариант=Кезский 2019;
Табл=Проект 2019 (ПС);
МО=1300507;
БКД=00000000;
КОСГУ=000;
Программы=0000;
ЭД_БКД=00;
Балансировка бюджета=21;
Узлы=05;</t>
  </si>
  <si>
    <t>Вариант=Кезский 2019;
Табл=Проект 2019 (ПС);
МО=1300507;
БКД=00000000;
КОСГУ=000;
Программы=0000;
ЭД_БКД=00;
Балансировка бюджета=20;
Узлы=05;</t>
  </si>
  <si>
    <t>Вариант=Кезский 2019;
Табл=Проект 2019 (ПС);
МО=1300507;
БКД=00000000;
КОСГУ=000;
Программы=0000;
ЭД_БКД=00;
Балансировка бюджета=22;
Узлы=05;</t>
  </si>
  <si>
    <t>Вариант: Кезский 2019;
Таблица: Проект 2019 (ПС);
Данные
%Узел Кезского района*Мысовское</t>
  </si>
  <si>
    <t>Прочая закупка товаров, работ и услуг</t>
  </si>
  <si>
    <t>Дорожное хозяйство (дорожные фонды)</t>
  </si>
  <si>
    <t>Средства самообложения граждан, зачисляемые в бюджеты сельских поселений</t>
  </si>
  <si>
    <t>150</t>
  </si>
  <si>
    <t>Изменения</t>
  </si>
  <si>
    <t>Уточненная сумма</t>
  </si>
  <si>
    <t>11714030</t>
  </si>
  <si>
    <t>20229999</t>
  </si>
  <si>
    <t>0116</t>
  </si>
  <si>
    <t>Субсидии на решение вопросов местного значения, осуществляемые с участиемсредств самообложения граждан</t>
  </si>
  <si>
    <t>20249999</t>
  </si>
  <si>
    <t>Расходы на мероприятия по исполнению предписаний надзорных органов</t>
  </si>
  <si>
    <t>13</t>
  </si>
  <si>
    <t>9900061441</t>
  </si>
  <si>
    <t xml:space="preserve">Обеспечение первичных мер пожарной безопасности </t>
  </si>
  <si>
    <t>9900061910</t>
  </si>
  <si>
    <t>Расходы на развитие охраны общественного порядка</t>
  </si>
  <si>
    <t>14</t>
  </si>
  <si>
    <t>9900061950</t>
  </si>
  <si>
    <t>05</t>
  </si>
  <si>
    <t>9900008220</t>
  </si>
  <si>
    <t>9900062320</t>
  </si>
  <si>
    <t>9900062340</t>
  </si>
  <si>
    <t>99000G2350</t>
  </si>
  <si>
    <t>Благоустройство</t>
  </si>
  <si>
    <t>Субсидия УР</t>
  </si>
  <si>
    <t>Организация ритуальных услуг и содержание мест захоронения</t>
  </si>
  <si>
    <t>Прочие работы, услуги по содержанию автомобильных дорог общего пользования</t>
  </si>
  <si>
    <t>Мероприяти я по содержанию памятников, обелисков</t>
  </si>
  <si>
    <t>от ______________ 2019 года №______</t>
  </si>
  <si>
    <t>20215002</t>
  </si>
  <si>
    <t>Дотации бюджетам сельских поселений на поддержку мер по обеспечению сбалансированности бюджетов</t>
  </si>
  <si>
    <t>к  решению Совета депутатов</t>
  </si>
  <si>
    <t>от 21 декабря 2019 года  №147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</si>
</sst>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5" fillId="0" borderId="0"/>
    <xf numFmtId="0" fontId="10" fillId="0" borderId="0"/>
    <xf numFmtId="0" fontId="16" fillId="0" borderId="0"/>
  </cellStyleXfs>
  <cellXfs count="107">
    <xf numFmtId="0" fontId="0" fillId="0" borderId="0" xfId="0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/>
    <xf numFmtId="0" fontId="1" fillId="0" borderId="0" xfId="0" applyFont="1" applyBorder="1" applyAlignment="1">
      <alignment horizontal="right"/>
    </xf>
    <xf numFmtId="0" fontId="11" fillId="0" borderId="0" xfId="0" applyFo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6" fillId="0" borderId="1" xfId="0" applyFont="1" applyBorder="1"/>
    <xf numFmtId="0" fontId="11" fillId="0" borderId="0" xfId="0" applyFont="1" applyFill="1"/>
    <xf numFmtId="49" fontId="11" fillId="0" borderId="0" xfId="0" applyNumberFormat="1" applyFont="1"/>
    <xf numFmtId="0" fontId="8" fillId="0" borderId="1" xfId="0" applyFont="1" applyBorder="1"/>
    <xf numFmtId="0" fontId="11" fillId="0" borderId="2" xfId="0" applyFont="1" applyBorder="1" applyAlignment="1"/>
    <xf numFmtId="0" fontId="11" fillId="0" borderId="3" xfId="0" applyFont="1" applyBorder="1" applyAlignment="1"/>
    <xf numFmtId="0" fontId="8" fillId="0" borderId="3" xfId="0" applyFont="1" applyBorder="1"/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49" fontId="12" fillId="0" borderId="0" xfId="0" quotePrefix="1" applyNumberFormat="1" applyFont="1" applyAlignment="1">
      <alignment wrapText="1"/>
    </xf>
    <xf numFmtId="0" fontId="12" fillId="0" borderId="0" xfId="0" quotePrefix="1" applyFont="1" applyAlignment="1">
      <alignment wrapText="1"/>
    </xf>
    <xf numFmtId="0" fontId="12" fillId="0" borderId="0" xfId="0" quotePrefix="1" applyFont="1" applyFill="1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3" fillId="0" borderId="1" xfId="0" applyFont="1" applyBorder="1"/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7" fillId="0" borderId="0" xfId="0" applyFont="1" applyAlignment="1">
      <alignment wrapText="1"/>
    </xf>
    <xf numFmtId="0" fontId="1" fillId="0" borderId="0" xfId="0" applyNumberFormat="1" applyFont="1" applyAlignment="1">
      <alignment horizontal="right"/>
    </xf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NumberFormat="1" applyFont="1" applyAlignment="1"/>
    <xf numFmtId="0" fontId="3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Fill="1" applyAlignment="1">
      <alignment horizontal="center" wrapText="1"/>
    </xf>
    <xf numFmtId="49" fontId="7" fillId="0" borderId="0" xfId="0" quotePrefix="1" applyNumberFormat="1" applyFont="1" applyAlignment="1">
      <alignment horizontal="center" wrapText="1"/>
    </xf>
    <xf numFmtId="49" fontId="1" fillId="0" borderId="4" xfId="0" applyNumberFormat="1" applyFont="1" applyBorder="1"/>
    <xf numFmtId="0" fontId="1" fillId="0" borderId="4" xfId="0" applyNumberFormat="1" applyFont="1" applyBorder="1" applyAlignment="1">
      <alignment wrapText="1"/>
    </xf>
    <xf numFmtId="0" fontId="1" fillId="0" borderId="4" xfId="0" applyNumberFormat="1" applyFont="1" applyBorder="1" applyAlignment="1">
      <alignment shrinkToFit="1"/>
    </xf>
    <xf numFmtId="0" fontId="0" fillId="0" borderId="0" xfId="0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quotePrefix="1" applyFill="1" applyAlignment="1">
      <alignment wrapText="1"/>
    </xf>
    <xf numFmtId="49" fontId="7" fillId="0" borderId="4" xfId="0" applyNumberFormat="1" applyFont="1" applyBorder="1"/>
    <xf numFmtId="49" fontId="7" fillId="0" borderId="5" xfId="0" applyNumberFormat="1" applyFont="1" applyBorder="1" applyAlignment="1">
      <alignment shrinkToFit="1"/>
    </xf>
    <xf numFmtId="49" fontId="7" fillId="0" borderId="4" xfId="0" applyNumberFormat="1" applyFont="1" applyBorder="1" applyAlignment="1">
      <alignment shrinkToFit="1"/>
    </xf>
    <xf numFmtId="0" fontId="7" fillId="0" borderId="4" xfId="0" applyNumberFormat="1" applyFont="1" applyBorder="1" applyAlignment="1">
      <alignment wrapText="1"/>
    </xf>
    <xf numFmtId="0" fontId="7" fillId="0" borderId="4" xfId="0" applyNumberFormat="1" applyFont="1" applyBorder="1" applyAlignment="1">
      <alignment shrinkToFit="1"/>
    </xf>
    <xf numFmtId="0" fontId="4" fillId="0" borderId="4" xfId="0" applyFont="1" applyBorder="1"/>
    <xf numFmtId="0" fontId="4" fillId="0" borderId="4" xfId="0" applyFont="1" applyBorder="1" applyAlignment="1">
      <alignment shrinkToFit="1"/>
    </xf>
    <xf numFmtId="0" fontId="4" fillId="0" borderId="4" xfId="0" applyFont="1" applyFill="1" applyBorder="1" applyAlignment="1">
      <alignment shrinkToFit="1"/>
    </xf>
    <xf numFmtId="49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Fill="1" applyBorder="1" applyAlignment="1">
      <alignment shrinkToFit="1"/>
    </xf>
    <xf numFmtId="49" fontId="11" fillId="0" borderId="0" xfId="0" applyNumberFormat="1" applyFont="1" applyAlignment="1">
      <alignment horizontal="center"/>
    </xf>
    <xf numFmtId="0" fontId="11" fillId="0" borderId="0" xfId="0" applyNumberFormat="1" applyFont="1" applyAlignment="1"/>
    <xf numFmtId="49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right"/>
    </xf>
    <xf numFmtId="49" fontId="9" fillId="0" borderId="4" xfId="0" quotePrefix="1" applyNumberFormat="1" applyFont="1" applyBorder="1" applyAlignment="1">
      <alignment wrapText="1"/>
    </xf>
    <xf numFmtId="49" fontId="6" fillId="0" borderId="4" xfId="0" quotePrefix="1" applyNumberFormat="1" applyFont="1" applyBorder="1" applyAlignment="1">
      <alignment horizontal="center" wrapText="1"/>
    </xf>
    <xf numFmtId="0" fontId="6" fillId="0" borderId="4" xfId="0" quotePrefix="1" applyFont="1" applyFill="1" applyBorder="1" applyAlignment="1">
      <alignment shrinkToFit="1"/>
    </xf>
    <xf numFmtId="0" fontId="7" fillId="0" borderId="4" xfId="0" applyFont="1" applyBorder="1" applyAlignment="1">
      <alignment shrinkToFit="1"/>
    </xf>
    <xf numFmtId="0" fontId="7" fillId="0" borderId="4" xfId="0" applyFont="1" applyFill="1" applyBorder="1" applyAlignment="1">
      <alignment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shrinkToFi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5" xfId="0" quotePrefix="1" applyFont="1" applyFill="1" applyBorder="1" applyAlignment="1">
      <alignment shrinkToFit="1"/>
    </xf>
    <xf numFmtId="0" fontId="8" fillId="0" borderId="5" xfId="0" quotePrefix="1" applyFont="1" applyFill="1" applyBorder="1" applyAlignment="1">
      <alignment shrinkToFit="1"/>
    </xf>
    <xf numFmtId="0" fontId="7" fillId="0" borderId="5" xfId="0" applyFont="1" applyFill="1" applyBorder="1" applyAlignment="1">
      <alignment shrinkToFi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2" fillId="0" borderId="5" xfId="0" quotePrefix="1" applyNumberFormat="1" applyFont="1" applyBorder="1" applyAlignment="1">
      <alignment wrapText="1"/>
    </xf>
    <xf numFmtId="49" fontId="8" fillId="0" borderId="7" xfId="0" quotePrefix="1" applyNumberFormat="1" applyFont="1" applyBorder="1" applyAlignment="1">
      <alignment horizontal="center" wrapText="1"/>
    </xf>
    <xf numFmtId="49" fontId="8" fillId="0" borderId="8" xfId="0" quotePrefix="1" applyNumberFormat="1" applyFont="1" applyBorder="1" applyAlignment="1">
      <alignment horizontal="center" wrapText="1"/>
    </xf>
    <xf numFmtId="49" fontId="9" fillId="0" borderId="5" xfId="0" quotePrefix="1" applyNumberFormat="1" applyFont="1" applyBorder="1" applyAlignment="1">
      <alignment wrapText="1"/>
    </xf>
    <xf numFmtId="49" fontId="6" fillId="0" borderId="7" xfId="0" quotePrefix="1" applyNumberFormat="1" applyFont="1" applyBorder="1" applyAlignment="1">
      <alignment horizontal="center" wrapText="1"/>
    </xf>
    <xf numFmtId="49" fontId="6" fillId="0" borderId="8" xfId="0" quotePrefix="1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49" fontId="7" fillId="0" borderId="5" xfId="0" applyNumberFormat="1" applyFont="1" applyBorder="1" applyAlignment="1"/>
    <xf numFmtId="49" fontId="7" fillId="0" borderId="7" xfId="0" applyNumberFormat="1" applyFont="1" applyBorder="1" applyAlignment="1"/>
    <xf numFmtId="49" fontId="7" fillId="0" borderId="8" xfId="0" applyNumberFormat="1" applyFont="1" applyBorder="1" applyAlignment="1"/>
    <xf numFmtId="0" fontId="13" fillId="0" borderId="1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topLeftCell="A2" zoomScaleNormal="100" zoomScaleSheetLayoutView="100" workbookViewId="0">
      <selection activeCell="F14" sqref="F14"/>
    </sheetView>
  </sheetViews>
  <sheetFormatPr defaultRowHeight="15" x14ac:dyDescent="0.25"/>
  <cols>
    <col min="1" max="1" width="10.140625" style="17" bestFit="1" customWidth="1"/>
    <col min="2" max="2" width="3.28515625" style="17" customWidth="1"/>
    <col min="3" max="3" width="5.5703125" style="17" bestFit="1" customWidth="1"/>
    <col min="4" max="4" width="4.85546875" style="17" bestFit="1" customWidth="1"/>
    <col min="5" max="5" width="47.85546875" customWidth="1"/>
    <col min="6" max="6" width="11.7109375" customWidth="1"/>
    <col min="7" max="11" width="11.7109375" style="1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1.7109375" customWidth="1"/>
    <col min="263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1.7109375" customWidth="1"/>
    <col min="519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1.7109375" customWidth="1"/>
    <col min="775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1.7109375" customWidth="1"/>
    <col min="1031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1.7109375" customWidth="1"/>
    <col min="1287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1.7109375" customWidth="1"/>
    <col min="1543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1.7109375" customWidth="1"/>
    <col min="1799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1.7109375" customWidth="1"/>
    <col min="2055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1.7109375" customWidth="1"/>
    <col min="2311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1.7109375" customWidth="1"/>
    <col min="2567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1.7109375" customWidth="1"/>
    <col min="2823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1.7109375" customWidth="1"/>
    <col min="3079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1.7109375" customWidth="1"/>
    <col min="3335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1.7109375" customWidth="1"/>
    <col min="3591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1.7109375" customWidth="1"/>
    <col min="3847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1.7109375" customWidth="1"/>
    <col min="4103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1.7109375" customWidth="1"/>
    <col min="4359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1.7109375" customWidth="1"/>
    <col min="4615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1.7109375" customWidth="1"/>
    <col min="4871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1.7109375" customWidth="1"/>
    <col min="5127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1.7109375" customWidth="1"/>
    <col min="5383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1.7109375" customWidth="1"/>
    <col min="5639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1.7109375" customWidth="1"/>
    <col min="5895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1.7109375" customWidth="1"/>
    <col min="6151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1.7109375" customWidth="1"/>
    <col min="6407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1.7109375" customWidth="1"/>
    <col min="6663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1.7109375" customWidth="1"/>
    <col min="6919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1.7109375" customWidth="1"/>
    <col min="7175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1.7109375" customWidth="1"/>
    <col min="7431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1.7109375" customWidth="1"/>
    <col min="7687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1.7109375" customWidth="1"/>
    <col min="7943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1.7109375" customWidth="1"/>
    <col min="8199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1.7109375" customWidth="1"/>
    <col min="8455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1.7109375" customWidth="1"/>
    <col min="8711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1.7109375" customWidth="1"/>
    <col min="8967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1.7109375" customWidth="1"/>
    <col min="9223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1.7109375" customWidth="1"/>
    <col min="9479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1.7109375" customWidth="1"/>
    <col min="9735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1.7109375" customWidth="1"/>
    <col min="9991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1.7109375" customWidth="1"/>
    <col min="10247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1.7109375" customWidth="1"/>
    <col min="10503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1.7109375" customWidth="1"/>
    <col min="10759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1.7109375" customWidth="1"/>
    <col min="11015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1.7109375" customWidth="1"/>
    <col min="11271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1.7109375" customWidth="1"/>
    <col min="11527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1.7109375" customWidth="1"/>
    <col min="11783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1.7109375" customWidth="1"/>
    <col min="12039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1.7109375" customWidth="1"/>
    <col min="12295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1.7109375" customWidth="1"/>
    <col min="12551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1.7109375" customWidth="1"/>
    <col min="12807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1.7109375" customWidth="1"/>
    <col min="13063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1.7109375" customWidth="1"/>
    <col min="13319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1.7109375" customWidth="1"/>
    <col min="13575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1.7109375" customWidth="1"/>
    <col min="13831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1.7109375" customWidth="1"/>
    <col min="14087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1.7109375" customWidth="1"/>
    <col min="14343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1.7109375" customWidth="1"/>
    <col min="14599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1.7109375" customWidth="1"/>
    <col min="14855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1.7109375" customWidth="1"/>
    <col min="15111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1.7109375" customWidth="1"/>
    <col min="15367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1.7109375" customWidth="1"/>
    <col min="15623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1.7109375" customWidth="1"/>
    <col min="15879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1.7109375" customWidth="1"/>
    <col min="16135" max="16139" width="0" hidden="1" customWidth="1"/>
  </cols>
  <sheetData>
    <row r="1" spans="1:13" ht="15" hidden="1" customHeight="1" x14ac:dyDescent="0.25">
      <c r="A1" s="45"/>
      <c r="B1" s="45"/>
      <c r="C1" s="45"/>
      <c r="D1" s="45"/>
      <c r="E1" s="46"/>
      <c r="F1" s="47"/>
      <c r="G1" s="47"/>
      <c r="H1" s="47"/>
      <c r="I1" s="47"/>
      <c r="J1" s="47"/>
    </row>
    <row r="2" spans="1:13" x14ac:dyDescent="0.25">
      <c r="A2" s="76"/>
      <c r="B2" s="76"/>
      <c r="C2" s="76"/>
      <c r="D2" s="76"/>
      <c r="E2" s="77"/>
      <c r="F2" s="5" t="s">
        <v>1</v>
      </c>
      <c r="G2" s="78"/>
    </row>
    <row r="3" spans="1:13" x14ac:dyDescent="0.25">
      <c r="A3" s="76"/>
      <c r="B3" s="76"/>
      <c r="C3" s="76"/>
      <c r="D3" s="76"/>
      <c r="E3" s="77"/>
      <c r="F3" s="5" t="s">
        <v>181</v>
      </c>
      <c r="G3" s="78"/>
    </row>
    <row r="4" spans="1:13" x14ac:dyDescent="0.25">
      <c r="A4" s="76"/>
      <c r="B4" s="76"/>
      <c r="C4" s="76"/>
      <c r="D4" s="76"/>
      <c r="E4" s="77"/>
      <c r="F4" s="5" t="str">
        <f>CONCATENATE("муниципального образования """,F12,"""")</f>
        <v>муниципального образования "Мысовское"</v>
      </c>
      <c r="G4" s="78"/>
    </row>
    <row r="5" spans="1:13" x14ac:dyDescent="0.25">
      <c r="A5" s="76"/>
      <c r="B5" s="76"/>
      <c r="C5" s="76"/>
      <c r="D5" s="76"/>
      <c r="E5" s="77"/>
      <c r="F5" s="5" t="str">
        <f>MID(G12,6,50)&amp;" Удмуртской Республики"</f>
        <v>Кезского района Удмуртской Республики</v>
      </c>
      <c r="G5" s="78"/>
    </row>
    <row r="6" spans="1:13" x14ac:dyDescent="0.25">
      <c r="A6" s="76"/>
      <c r="B6" s="76"/>
      <c r="C6" s="76"/>
      <c r="D6" s="76"/>
      <c r="E6" s="77"/>
      <c r="F6" s="5" t="s">
        <v>182</v>
      </c>
      <c r="G6" s="78"/>
    </row>
    <row r="8" spans="1:13" ht="33.75" customHeight="1" x14ac:dyDescent="0.25">
      <c r="A8" s="94" t="str">
        <f>"Доходы бюджета муниципального образования """&amp;F12&amp;""" "&amp;MID(G12,6,50)&amp;" Удмуртской Республики на 2019 год "</f>
        <v xml:space="preserve">Доходы бюджета муниципального образования "Мысовское" Кезского района Удмуртской Республики на 2019 год </v>
      </c>
      <c r="B8" s="94"/>
      <c r="C8" s="94"/>
      <c r="D8" s="94"/>
      <c r="E8" s="94"/>
      <c r="F8" s="94"/>
      <c r="G8" s="94"/>
      <c r="H8" s="94"/>
      <c r="I8" s="94"/>
      <c r="J8" s="94"/>
    </row>
    <row r="9" spans="1:13" x14ac:dyDescent="0.25">
      <c r="F9" s="18" t="s">
        <v>3</v>
      </c>
      <c r="G9" s="48"/>
    </row>
    <row r="10" spans="1:13" ht="42.75" customHeight="1" x14ac:dyDescent="0.25">
      <c r="A10" s="95" t="s">
        <v>4</v>
      </c>
      <c r="B10" s="95"/>
      <c r="C10" s="95"/>
      <c r="D10" s="95"/>
      <c r="E10" s="49" t="s">
        <v>5</v>
      </c>
      <c r="F10" s="50" t="str">
        <f>"Сумма на 2019 год"</f>
        <v>Сумма на 2019 год</v>
      </c>
      <c r="G10" s="51"/>
      <c r="H10" s="50" t="str">
        <f>"Сумма на "&amp;MID(I11,FIND("Прогноз",I11,1)+8,4)&amp;" год"</f>
        <v>Сумма на 2019 год</v>
      </c>
      <c r="I10" s="51"/>
      <c r="J10" s="50" t="str">
        <f>"Сумма на "&amp;MID(K11,FIND("Прогноз",K11,1)+8,4)&amp;" год"</f>
        <v>Сумма на 2020 год</v>
      </c>
      <c r="K10" s="79"/>
      <c r="L10" s="26" t="s">
        <v>153</v>
      </c>
      <c r="M10" s="26" t="s">
        <v>154</v>
      </c>
    </row>
    <row r="11" spans="1:13" ht="15" hidden="1" customHeight="1" x14ac:dyDescent="0.25">
      <c r="A11" s="19" t="s">
        <v>6</v>
      </c>
      <c r="B11" s="19" t="s">
        <v>7</v>
      </c>
      <c r="C11" s="19" t="s">
        <v>8</v>
      </c>
      <c r="D11" s="19" t="s">
        <v>9</v>
      </c>
      <c r="E11" s="20" t="s">
        <v>126</v>
      </c>
      <c r="F11" s="20" t="s">
        <v>127</v>
      </c>
      <c r="G11" s="21" t="s">
        <v>128</v>
      </c>
      <c r="H11" s="52" t="s">
        <v>129</v>
      </c>
      <c r="I11" s="52" t="s">
        <v>130</v>
      </c>
      <c r="J11" s="52" t="s">
        <v>131</v>
      </c>
      <c r="K11" s="52" t="s">
        <v>132</v>
      </c>
      <c r="L11" s="25"/>
      <c r="M11" s="25"/>
    </row>
    <row r="12" spans="1:13" ht="30" hidden="1" customHeight="1" x14ac:dyDescent="0.25">
      <c r="A12" s="1" t="s">
        <v>4</v>
      </c>
      <c r="B12" s="1" t="s">
        <v>10</v>
      </c>
      <c r="C12" s="1" t="s">
        <v>11</v>
      </c>
      <c r="D12" s="1" t="s">
        <v>12</v>
      </c>
      <c r="E12" s="2" t="s">
        <v>133</v>
      </c>
      <c r="F12" s="2" t="s">
        <v>113</v>
      </c>
      <c r="G12" s="3" t="s">
        <v>13</v>
      </c>
      <c r="H12" s="52" t="s">
        <v>134</v>
      </c>
      <c r="I12" s="52" t="s">
        <v>135</v>
      </c>
      <c r="J12" s="52" t="s">
        <v>136</v>
      </c>
      <c r="K12" s="52" t="s">
        <v>137</v>
      </c>
      <c r="L12" s="25"/>
      <c r="M12" s="25"/>
    </row>
    <row r="13" spans="1:13" s="4" customFormat="1" ht="16.5" hidden="1" customHeight="1" x14ac:dyDescent="0.2">
      <c r="A13" s="53" t="s">
        <v>14</v>
      </c>
      <c r="B13" s="53" t="s">
        <v>15</v>
      </c>
      <c r="C13" s="53" t="s">
        <v>16</v>
      </c>
      <c r="D13" s="53" t="s">
        <v>17</v>
      </c>
      <c r="E13" s="53"/>
      <c r="F13" s="54">
        <v>1855.6</v>
      </c>
      <c r="G13" s="55">
        <v>1855.6</v>
      </c>
      <c r="H13" s="54">
        <v>2200.3000000000002</v>
      </c>
      <c r="I13" s="55">
        <v>1857.4</v>
      </c>
      <c r="J13" s="54">
        <v>2209.6</v>
      </c>
      <c r="K13" s="54">
        <v>1861.2</v>
      </c>
      <c r="L13" s="9"/>
      <c r="M13" s="9"/>
    </row>
    <row r="14" spans="1:13" s="4" customFormat="1" ht="28.5" x14ac:dyDescent="0.2">
      <c r="A14" s="53" t="s">
        <v>18</v>
      </c>
      <c r="B14" s="53" t="s">
        <v>15</v>
      </c>
      <c r="C14" s="53" t="s">
        <v>16</v>
      </c>
      <c r="D14" s="53" t="s">
        <v>17</v>
      </c>
      <c r="E14" s="56" t="s">
        <v>19</v>
      </c>
      <c r="F14" s="57">
        <f>F15+F17</f>
        <v>155</v>
      </c>
      <c r="G14" s="57"/>
      <c r="H14" s="57">
        <v>149</v>
      </c>
      <c r="I14" s="57"/>
      <c r="J14" s="57">
        <v>152</v>
      </c>
      <c r="K14" s="28"/>
      <c r="L14" s="9">
        <f>M14-F14</f>
        <v>0</v>
      </c>
      <c r="M14" s="57">
        <f>M15+M17</f>
        <v>155</v>
      </c>
    </row>
    <row r="15" spans="1:13" s="4" customFormat="1" ht="14.25" x14ac:dyDescent="0.2">
      <c r="A15" s="53" t="s">
        <v>20</v>
      </c>
      <c r="B15" s="53" t="s">
        <v>15</v>
      </c>
      <c r="C15" s="53" t="s">
        <v>16</v>
      </c>
      <c r="D15" s="53" t="s">
        <v>17</v>
      </c>
      <c r="E15" s="56" t="s">
        <v>21</v>
      </c>
      <c r="F15" s="57">
        <f>F16</f>
        <v>42</v>
      </c>
      <c r="G15" s="57"/>
      <c r="H15" s="57">
        <v>54</v>
      </c>
      <c r="I15" s="57"/>
      <c r="J15" s="57">
        <v>57</v>
      </c>
      <c r="K15" s="28"/>
      <c r="L15" s="9">
        <f t="shared" ref="L15:L30" si="0">M15-F15</f>
        <v>0</v>
      </c>
      <c r="M15" s="57">
        <f>M16</f>
        <v>42</v>
      </c>
    </row>
    <row r="16" spans="1:13" ht="90" x14ac:dyDescent="0.25">
      <c r="A16" s="45" t="s">
        <v>57</v>
      </c>
      <c r="B16" s="45" t="s">
        <v>22</v>
      </c>
      <c r="C16" s="45" t="s">
        <v>16</v>
      </c>
      <c r="D16" s="45" t="s">
        <v>23</v>
      </c>
      <c r="E16" s="46" t="s">
        <v>61</v>
      </c>
      <c r="F16" s="47">
        <v>42</v>
      </c>
      <c r="G16" s="47"/>
      <c r="H16" s="47">
        <v>54</v>
      </c>
      <c r="I16" s="47"/>
      <c r="J16" s="47">
        <v>57</v>
      </c>
      <c r="L16" s="9">
        <f t="shared" si="0"/>
        <v>0</v>
      </c>
      <c r="M16" s="47">
        <v>42</v>
      </c>
    </row>
    <row r="17" spans="1:13" s="4" customFormat="1" ht="14.25" x14ac:dyDescent="0.2">
      <c r="A17" s="53" t="s">
        <v>24</v>
      </c>
      <c r="B17" s="53" t="s">
        <v>15</v>
      </c>
      <c r="C17" s="53" t="s">
        <v>16</v>
      </c>
      <c r="D17" s="53" t="s">
        <v>17</v>
      </c>
      <c r="E17" s="56" t="s">
        <v>25</v>
      </c>
      <c r="F17" s="57">
        <f>F18+F19+F20</f>
        <v>113</v>
      </c>
      <c r="G17" s="57"/>
      <c r="H17" s="57">
        <v>95</v>
      </c>
      <c r="I17" s="57"/>
      <c r="J17" s="57">
        <v>95</v>
      </c>
      <c r="K17" s="28"/>
      <c r="L17" s="9">
        <f t="shared" si="0"/>
        <v>0</v>
      </c>
      <c r="M17" s="57">
        <f>M18+M19+M20</f>
        <v>113</v>
      </c>
    </row>
    <row r="18" spans="1:13" ht="60" x14ac:dyDescent="0.25">
      <c r="A18" s="45" t="s">
        <v>26</v>
      </c>
      <c r="B18" s="45" t="s">
        <v>27</v>
      </c>
      <c r="C18" s="45" t="s">
        <v>16</v>
      </c>
      <c r="D18" s="45" t="s">
        <v>23</v>
      </c>
      <c r="E18" s="46" t="s">
        <v>72</v>
      </c>
      <c r="F18" s="47">
        <v>5</v>
      </c>
      <c r="G18" s="47"/>
      <c r="H18" s="47">
        <v>4</v>
      </c>
      <c r="I18" s="47"/>
      <c r="J18" s="47">
        <v>4</v>
      </c>
      <c r="L18" s="9">
        <f t="shared" si="0"/>
        <v>0</v>
      </c>
      <c r="M18" s="47">
        <v>5</v>
      </c>
    </row>
    <row r="19" spans="1:13" ht="45" x14ac:dyDescent="0.25">
      <c r="A19" s="45" t="s">
        <v>73</v>
      </c>
      <c r="B19" s="45" t="s">
        <v>27</v>
      </c>
      <c r="C19" s="45" t="s">
        <v>16</v>
      </c>
      <c r="D19" s="45" t="s">
        <v>23</v>
      </c>
      <c r="E19" s="46" t="s">
        <v>74</v>
      </c>
      <c r="F19" s="47">
        <v>25</v>
      </c>
      <c r="G19" s="47"/>
      <c r="H19" s="47">
        <v>26</v>
      </c>
      <c r="I19" s="47"/>
      <c r="J19" s="47">
        <v>26</v>
      </c>
      <c r="L19" s="9">
        <f t="shared" si="0"/>
        <v>0</v>
      </c>
      <c r="M19" s="47">
        <v>25</v>
      </c>
    </row>
    <row r="20" spans="1:13" ht="45" x14ac:dyDescent="0.25">
      <c r="A20" s="45" t="s">
        <v>75</v>
      </c>
      <c r="B20" s="45" t="s">
        <v>27</v>
      </c>
      <c r="C20" s="45" t="s">
        <v>16</v>
      </c>
      <c r="D20" s="45" t="s">
        <v>23</v>
      </c>
      <c r="E20" s="46" t="s">
        <v>76</v>
      </c>
      <c r="F20" s="47">
        <v>83</v>
      </c>
      <c r="G20" s="47"/>
      <c r="H20" s="47">
        <v>65</v>
      </c>
      <c r="I20" s="47"/>
      <c r="J20" s="47">
        <v>65</v>
      </c>
      <c r="L20" s="9">
        <f t="shared" si="0"/>
        <v>0</v>
      </c>
      <c r="M20" s="47">
        <v>83</v>
      </c>
    </row>
    <row r="21" spans="1:13" s="4" customFormat="1" ht="14.25" x14ac:dyDescent="0.2">
      <c r="A21" s="53" t="s">
        <v>28</v>
      </c>
      <c r="B21" s="53" t="s">
        <v>15</v>
      </c>
      <c r="C21" s="53" t="s">
        <v>16</v>
      </c>
      <c r="D21" s="53" t="s">
        <v>17</v>
      </c>
      <c r="E21" s="56" t="s">
        <v>29</v>
      </c>
      <c r="F21" s="57">
        <f>F22</f>
        <v>1941.8</v>
      </c>
      <c r="G21" s="57"/>
      <c r="H21" s="57">
        <v>2051.3000000000002</v>
      </c>
      <c r="I21" s="57"/>
      <c r="J21" s="57">
        <v>2057.6</v>
      </c>
      <c r="K21" s="28"/>
      <c r="L21" s="9">
        <f t="shared" si="0"/>
        <v>-66.099999999999909</v>
      </c>
      <c r="M21" s="57">
        <f>M22</f>
        <v>1875.7</v>
      </c>
    </row>
    <row r="22" spans="1:13" s="4" customFormat="1" ht="42.75" x14ac:dyDescent="0.2">
      <c r="A22" s="53" t="s">
        <v>30</v>
      </c>
      <c r="B22" s="53" t="s">
        <v>15</v>
      </c>
      <c r="C22" s="53" t="s">
        <v>16</v>
      </c>
      <c r="D22" s="53" t="s">
        <v>17</v>
      </c>
      <c r="E22" s="56" t="s">
        <v>31</v>
      </c>
      <c r="F22" s="57">
        <f>F24+F27+F28</f>
        <v>1941.8</v>
      </c>
      <c r="G22" s="57"/>
      <c r="H22" s="57">
        <v>2051.3000000000002</v>
      </c>
      <c r="I22" s="57"/>
      <c r="J22" s="57">
        <v>2057.6</v>
      </c>
      <c r="K22" s="28"/>
      <c r="L22" s="9">
        <f t="shared" si="0"/>
        <v>-66.099999999999909</v>
      </c>
      <c r="M22" s="57">
        <f>SUM(M23:M29)</f>
        <v>1875.7</v>
      </c>
    </row>
    <row r="23" spans="1:13" s="4" customFormat="1" ht="30" x14ac:dyDescent="0.25">
      <c r="A23" s="45" t="s">
        <v>155</v>
      </c>
      <c r="B23" s="45" t="s">
        <v>27</v>
      </c>
      <c r="C23" s="45" t="s">
        <v>16</v>
      </c>
      <c r="D23" s="45" t="s">
        <v>152</v>
      </c>
      <c r="E23" s="46" t="s">
        <v>151</v>
      </c>
      <c r="F23" s="47"/>
      <c r="G23" s="47"/>
      <c r="H23" s="47"/>
      <c r="I23" s="47"/>
      <c r="J23" s="47"/>
      <c r="K23" s="35"/>
      <c r="L23" s="9">
        <f t="shared" si="0"/>
        <v>12.5</v>
      </c>
      <c r="M23" s="47">
        <v>12.5</v>
      </c>
    </row>
    <row r="24" spans="1:13" ht="30" x14ac:dyDescent="0.25">
      <c r="A24" s="45" t="s">
        <v>123</v>
      </c>
      <c r="B24" s="45" t="s">
        <v>27</v>
      </c>
      <c r="C24" s="45" t="s">
        <v>16</v>
      </c>
      <c r="D24" s="45" t="s">
        <v>152</v>
      </c>
      <c r="E24" s="46" t="s">
        <v>138</v>
      </c>
      <c r="F24" s="47">
        <v>1001.5</v>
      </c>
      <c r="G24" s="47"/>
      <c r="H24" s="47">
        <v>1296.8</v>
      </c>
      <c r="I24" s="47"/>
      <c r="J24" s="47">
        <v>1300.5999999999999</v>
      </c>
      <c r="L24" s="9">
        <f t="shared" si="0"/>
        <v>0</v>
      </c>
      <c r="M24" s="47">
        <v>1001.5</v>
      </c>
    </row>
    <row r="25" spans="1:13" ht="29.25" customHeight="1" x14ac:dyDescent="0.25">
      <c r="A25" s="45" t="s">
        <v>179</v>
      </c>
      <c r="B25" s="45" t="s">
        <v>27</v>
      </c>
      <c r="C25" s="45" t="s">
        <v>16</v>
      </c>
      <c r="D25" s="45" t="s">
        <v>152</v>
      </c>
      <c r="E25" s="46" t="s">
        <v>180</v>
      </c>
      <c r="F25" s="47"/>
      <c r="G25" s="47"/>
      <c r="H25" s="47"/>
      <c r="I25" s="47"/>
      <c r="J25" s="47"/>
      <c r="L25" s="9">
        <v>2</v>
      </c>
      <c r="M25" s="47">
        <v>2</v>
      </c>
    </row>
    <row r="26" spans="1:13" ht="45" x14ac:dyDescent="0.25">
      <c r="A26" s="45" t="s">
        <v>156</v>
      </c>
      <c r="B26" s="45" t="s">
        <v>27</v>
      </c>
      <c r="C26" s="45" t="s">
        <v>157</v>
      </c>
      <c r="D26" s="45" t="s">
        <v>152</v>
      </c>
      <c r="E26" s="46" t="s">
        <v>158</v>
      </c>
      <c r="F26" s="47"/>
      <c r="G26" s="47"/>
      <c r="H26" s="47"/>
      <c r="I26" s="47"/>
      <c r="J26" s="47"/>
      <c r="L26" s="9">
        <f t="shared" si="0"/>
        <v>12.5</v>
      </c>
      <c r="M26" s="47">
        <v>12.5</v>
      </c>
    </row>
    <row r="27" spans="1:13" ht="60" x14ac:dyDescent="0.25">
      <c r="A27" s="45" t="s">
        <v>124</v>
      </c>
      <c r="B27" s="45" t="s">
        <v>27</v>
      </c>
      <c r="C27" s="45" t="s">
        <v>16</v>
      </c>
      <c r="D27" s="45" t="s">
        <v>152</v>
      </c>
      <c r="E27" s="46" t="s">
        <v>139</v>
      </c>
      <c r="F27" s="47">
        <v>89</v>
      </c>
      <c r="G27" s="47"/>
      <c r="H27" s="47">
        <v>71.900000000000006</v>
      </c>
      <c r="I27" s="47"/>
      <c r="J27" s="47">
        <v>74.400000000000006</v>
      </c>
      <c r="L27" s="9">
        <f t="shared" si="0"/>
        <v>-3.2999999999999972</v>
      </c>
      <c r="M27" s="47">
        <v>85.7</v>
      </c>
    </row>
    <row r="28" spans="1:13" ht="90" x14ac:dyDescent="0.25">
      <c r="A28" s="45" t="s">
        <v>125</v>
      </c>
      <c r="B28" s="45" t="s">
        <v>27</v>
      </c>
      <c r="C28" s="45" t="s">
        <v>16</v>
      </c>
      <c r="D28" s="45" t="s">
        <v>152</v>
      </c>
      <c r="E28" s="46" t="s">
        <v>77</v>
      </c>
      <c r="F28" s="47">
        <v>851.3</v>
      </c>
      <c r="G28" s="47"/>
      <c r="H28" s="47">
        <v>682.6</v>
      </c>
      <c r="I28" s="47"/>
      <c r="J28" s="47">
        <v>682.6</v>
      </c>
      <c r="L28" s="9">
        <f t="shared" si="0"/>
        <v>-115.79999999999995</v>
      </c>
      <c r="M28" s="47">
        <v>735.5</v>
      </c>
    </row>
    <row r="29" spans="1:13" ht="30" x14ac:dyDescent="0.25">
      <c r="A29" s="45" t="s">
        <v>159</v>
      </c>
      <c r="B29" s="45" t="s">
        <v>27</v>
      </c>
      <c r="C29" s="45" t="s">
        <v>16</v>
      </c>
      <c r="D29" s="45" t="s">
        <v>152</v>
      </c>
      <c r="E29" s="46" t="s">
        <v>58</v>
      </c>
      <c r="F29" s="47"/>
      <c r="G29" s="47"/>
      <c r="H29" s="47"/>
      <c r="I29" s="47"/>
      <c r="J29" s="47"/>
      <c r="L29" s="9">
        <f t="shared" si="0"/>
        <v>26</v>
      </c>
      <c r="M29" s="47">
        <v>26</v>
      </c>
    </row>
    <row r="30" spans="1:13" ht="15.75" x14ac:dyDescent="0.25">
      <c r="A30" s="96"/>
      <c r="B30" s="96"/>
      <c r="C30" s="96"/>
      <c r="D30" s="96"/>
      <c r="E30" s="58" t="s">
        <v>32</v>
      </c>
      <c r="F30" s="59">
        <f>F21+F14</f>
        <v>2096.8000000000002</v>
      </c>
      <c r="G30" s="60"/>
      <c r="H30" s="59">
        <f>H13</f>
        <v>2200.3000000000002</v>
      </c>
      <c r="I30" s="60"/>
      <c r="J30" s="59">
        <f>J13</f>
        <v>2209.6</v>
      </c>
      <c r="K30" s="80"/>
      <c r="L30" s="9">
        <f t="shared" si="0"/>
        <v>-66.100000000000136</v>
      </c>
      <c r="M30" s="59">
        <f>M21+M14</f>
        <v>2030.7</v>
      </c>
    </row>
    <row r="31" spans="1:13" ht="15.75" x14ac:dyDescent="0.25">
      <c r="A31" s="96"/>
      <c r="B31" s="96"/>
      <c r="C31" s="96"/>
      <c r="D31" s="96"/>
      <c r="E31" s="58"/>
      <c r="F31" s="59"/>
      <c r="G31" s="60"/>
      <c r="H31" s="59">
        <f>H32-H30</f>
        <v>-342.90000000000009</v>
      </c>
      <c r="I31" s="60"/>
      <c r="J31" s="59">
        <f>J32-J30</f>
        <v>-348.39999999999986</v>
      </c>
      <c r="K31" s="60"/>
    </row>
    <row r="32" spans="1:13" ht="15.75" x14ac:dyDescent="0.25">
      <c r="A32" s="96"/>
      <c r="B32" s="96"/>
      <c r="C32" s="96"/>
      <c r="D32" s="96"/>
      <c r="E32" s="58"/>
      <c r="F32" s="59"/>
      <c r="G32" s="60"/>
      <c r="H32" s="59">
        <f>I13</f>
        <v>1857.4</v>
      </c>
      <c r="I32" s="60"/>
      <c r="J32" s="59">
        <f>K13</f>
        <v>1861.2</v>
      </c>
      <c r="K32" s="60"/>
    </row>
  </sheetData>
  <mergeCells count="5">
    <mergeCell ref="A8:J8"/>
    <mergeCell ref="A10:D10"/>
    <mergeCell ref="A32:D32"/>
    <mergeCell ref="A30:D30"/>
    <mergeCell ref="A31:D31"/>
  </mergeCells>
  <phoneticPr fontId="14" type="noConversion"/>
  <pageMargins left="0.70866141732283472" right="0.70866141732283472" top="0.55118110236220474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view="pageBreakPreview" zoomScaleNormal="100" zoomScaleSheetLayoutView="100" workbookViewId="0">
      <selection activeCell="C16" sqref="C16"/>
    </sheetView>
  </sheetViews>
  <sheetFormatPr defaultColWidth="9.140625" defaultRowHeight="15" x14ac:dyDescent="0.25"/>
  <cols>
    <col min="1" max="1" width="26" style="6" customWidth="1"/>
    <col min="2" max="2" width="35.7109375" style="6" customWidth="1"/>
    <col min="3" max="3" width="13.140625" style="6" customWidth="1"/>
    <col min="4" max="4" width="9" style="6" hidden="1" customWidth="1"/>
    <col min="5" max="8" width="9.140625" style="6" hidden="1" customWidth="1"/>
    <col min="9" max="16384" width="9.140625" style="6"/>
  </cols>
  <sheetData>
    <row r="2" spans="1:8" x14ac:dyDescent="0.25">
      <c r="B2" s="100" t="s">
        <v>78</v>
      </c>
      <c r="C2" s="100"/>
      <c r="D2" s="100"/>
      <c r="E2" s="100"/>
    </row>
    <row r="3" spans="1:8" x14ac:dyDescent="0.25">
      <c r="B3" s="100" t="s">
        <v>49</v>
      </c>
      <c r="C3" s="100"/>
      <c r="D3" s="100"/>
      <c r="E3" s="100"/>
    </row>
    <row r="4" spans="1:8" x14ac:dyDescent="0.25">
      <c r="B4" s="100" t="s">
        <v>114</v>
      </c>
      <c r="C4" s="100"/>
      <c r="D4" s="100"/>
      <c r="E4" s="100"/>
    </row>
    <row r="5" spans="1:8" x14ac:dyDescent="0.25">
      <c r="B5" s="100" t="s">
        <v>60</v>
      </c>
      <c r="C5" s="100"/>
      <c r="D5" s="100"/>
      <c r="E5" s="100"/>
    </row>
    <row r="8" spans="1:8" ht="33" customHeight="1" x14ac:dyDescent="0.25">
      <c r="A8" s="101" t="s">
        <v>143</v>
      </c>
      <c r="B8" s="101"/>
      <c r="C8" s="101"/>
      <c r="D8" s="101"/>
      <c r="E8" s="101"/>
      <c r="F8" s="101"/>
      <c r="G8" s="101"/>
    </row>
    <row r="10" spans="1:8" x14ac:dyDescent="0.25">
      <c r="C10" s="102"/>
      <c r="D10" s="102"/>
      <c r="E10" s="102"/>
      <c r="F10" s="102"/>
      <c r="G10" s="102"/>
      <c r="H10" s="102"/>
    </row>
    <row r="11" spans="1:8" x14ac:dyDescent="0.25">
      <c r="C11" s="6" t="s">
        <v>48</v>
      </c>
    </row>
    <row r="12" spans="1:8" x14ac:dyDescent="0.25">
      <c r="A12" s="97" t="s">
        <v>50</v>
      </c>
      <c r="B12" s="98" t="s">
        <v>5</v>
      </c>
      <c r="C12" s="99" t="s">
        <v>79</v>
      </c>
      <c r="D12" s="13"/>
      <c r="E12" s="13"/>
      <c r="F12" s="13"/>
      <c r="G12" s="13"/>
      <c r="H12" s="14"/>
    </row>
    <row r="13" spans="1:8" x14ac:dyDescent="0.25">
      <c r="A13" s="97"/>
      <c r="B13" s="98"/>
      <c r="C13" s="99"/>
      <c r="D13" s="15"/>
      <c r="E13" s="12"/>
      <c r="F13" s="12"/>
      <c r="G13" s="12"/>
      <c r="H13" s="12"/>
    </row>
    <row r="14" spans="1:8" ht="45" x14ac:dyDescent="0.25">
      <c r="A14" s="7" t="s">
        <v>117</v>
      </c>
      <c r="B14" s="8" t="s">
        <v>51</v>
      </c>
      <c r="C14" s="7">
        <v>0</v>
      </c>
      <c r="D14" s="7"/>
      <c r="E14" s="7"/>
      <c r="F14" s="7"/>
      <c r="G14" s="7"/>
      <c r="H14" s="7"/>
    </row>
    <row r="15" spans="1:8" ht="30" x14ac:dyDescent="0.25">
      <c r="A15" s="7" t="s">
        <v>118</v>
      </c>
      <c r="B15" s="8" t="s">
        <v>52</v>
      </c>
      <c r="C15" s="7">
        <f>C16+C17</f>
        <v>86.100000000000136</v>
      </c>
      <c r="D15" s="7"/>
      <c r="E15" s="7"/>
      <c r="F15" s="7"/>
      <c r="G15" s="7"/>
      <c r="H15" s="7"/>
    </row>
    <row r="16" spans="1:8" ht="30" x14ac:dyDescent="0.25">
      <c r="A16" s="7" t="s">
        <v>119</v>
      </c>
      <c r="B16" s="8" t="s">
        <v>53</v>
      </c>
      <c r="C16" s="7">
        <v>-2030.7</v>
      </c>
      <c r="D16" s="7"/>
      <c r="E16" s="7"/>
      <c r="F16" s="7"/>
      <c r="G16" s="7"/>
      <c r="H16" s="7"/>
    </row>
    <row r="17" spans="1:8" ht="45" x14ac:dyDescent="0.25">
      <c r="A17" s="7" t="s">
        <v>120</v>
      </c>
      <c r="B17" s="8" t="s">
        <v>54</v>
      </c>
      <c r="C17" s="7">
        <v>2116.8000000000002</v>
      </c>
      <c r="D17" s="7"/>
      <c r="E17" s="7"/>
      <c r="F17" s="7"/>
      <c r="G17" s="7"/>
      <c r="H17" s="7"/>
    </row>
    <row r="18" spans="1:8" ht="45" x14ac:dyDescent="0.25">
      <c r="A18" s="7" t="s">
        <v>121</v>
      </c>
      <c r="B18" s="8" t="s">
        <v>55</v>
      </c>
      <c r="C18" s="7">
        <v>0</v>
      </c>
      <c r="D18" s="7"/>
      <c r="E18" s="7"/>
      <c r="F18" s="7"/>
      <c r="G18" s="7"/>
      <c r="H18" s="7"/>
    </row>
    <row r="19" spans="1:8" ht="45" x14ac:dyDescent="0.25">
      <c r="A19" s="7" t="s">
        <v>122</v>
      </c>
      <c r="B19" s="8" t="s">
        <v>56</v>
      </c>
      <c r="C19" s="7">
        <v>0</v>
      </c>
      <c r="D19" s="7"/>
      <c r="E19" s="7"/>
      <c r="F19" s="7"/>
      <c r="G19" s="7"/>
      <c r="H19" s="7"/>
    </row>
  </sheetData>
  <mergeCells count="9">
    <mergeCell ref="A12:A13"/>
    <mergeCell ref="B12:B13"/>
    <mergeCell ref="C12:C13"/>
    <mergeCell ref="B2:E2"/>
    <mergeCell ref="B3:E3"/>
    <mergeCell ref="B4:E4"/>
    <mergeCell ref="B5:E5"/>
    <mergeCell ref="A8:G8"/>
    <mergeCell ref="C10:H10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BreakPreview" topLeftCell="A2" zoomScaleNormal="100" zoomScaleSheetLayoutView="100" workbookViewId="0">
      <selection activeCell="O44" sqref="O44"/>
    </sheetView>
  </sheetViews>
  <sheetFormatPr defaultColWidth="9.140625" defaultRowHeight="15" x14ac:dyDescent="0.25"/>
  <cols>
    <col min="1" max="1" width="47.28515625" style="11" customWidth="1"/>
    <col min="2" max="2" width="5.85546875" style="64" customWidth="1"/>
    <col min="3" max="3" width="4" style="64" customWidth="1"/>
    <col min="4" max="4" width="3.42578125" style="64" customWidth="1"/>
    <col min="5" max="5" width="11.28515625" style="64" customWidth="1"/>
    <col min="6" max="6" width="3.85546875" style="64" customWidth="1"/>
    <col min="7" max="7" width="9.5703125" style="10" customWidth="1"/>
    <col min="8" max="9" width="9.5703125" style="10" hidden="1" customWidth="1"/>
    <col min="10" max="256" width="9.140625" style="6"/>
    <col min="257" max="257" width="47.28515625" style="6" customWidth="1"/>
    <col min="258" max="258" width="5.85546875" style="6" customWidth="1"/>
    <col min="259" max="259" width="4" style="6" customWidth="1"/>
    <col min="260" max="260" width="3.42578125" style="6" customWidth="1"/>
    <col min="261" max="261" width="9.140625" style="6"/>
    <col min="262" max="262" width="3.85546875" style="6" customWidth="1"/>
    <col min="263" max="263" width="9.5703125" style="6" customWidth="1"/>
    <col min="264" max="265" width="0" style="6" hidden="1" customWidth="1"/>
    <col min="266" max="512" width="9.140625" style="6"/>
    <col min="513" max="513" width="47.28515625" style="6" customWidth="1"/>
    <col min="514" max="514" width="5.85546875" style="6" customWidth="1"/>
    <col min="515" max="515" width="4" style="6" customWidth="1"/>
    <col min="516" max="516" width="3.42578125" style="6" customWidth="1"/>
    <col min="517" max="517" width="9.140625" style="6"/>
    <col min="518" max="518" width="3.85546875" style="6" customWidth="1"/>
    <col min="519" max="519" width="9.5703125" style="6" customWidth="1"/>
    <col min="520" max="521" width="0" style="6" hidden="1" customWidth="1"/>
    <col min="522" max="768" width="9.140625" style="6"/>
    <col min="769" max="769" width="47.28515625" style="6" customWidth="1"/>
    <col min="770" max="770" width="5.85546875" style="6" customWidth="1"/>
    <col min="771" max="771" width="4" style="6" customWidth="1"/>
    <col min="772" max="772" width="3.42578125" style="6" customWidth="1"/>
    <col min="773" max="773" width="9.140625" style="6"/>
    <col min="774" max="774" width="3.85546875" style="6" customWidth="1"/>
    <col min="775" max="775" width="9.5703125" style="6" customWidth="1"/>
    <col min="776" max="777" width="0" style="6" hidden="1" customWidth="1"/>
    <col min="778" max="1024" width="9.140625" style="6"/>
    <col min="1025" max="1025" width="47.28515625" style="6" customWidth="1"/>
    <col min="1026" max="1026" width="5.85546875" style="6" customWidth="1"/>
    <col min="1027" max="1027" width="4" style="6" customWidth="1"/>
    <col min="1028" max="1028" width="3.42578125" style="6" customWidth="1"/>
    <col min="1029" max="1029" width="9.140625" style="6"/>
    <col min="1030" max="1030" width="3.85546875" style="6" customWidth="1"/>
    <col min="1031" max="1031" width="9.5703125" style="6" customWidth="1"/>
    <col min="1032" max="1033" width="0" style="6" hidden="1" customWidth="1"/>
    <col min="1034" max="1280" width="9.140625" style="6"/>
    <col min="1281" max="1281" width="47.28515625" style="6" customWidth="1"/>
    <col min="1282" max="1282" width="5.85546875" style="6" customWidth="1"/>
    <col min="1283" max="1283" width="4" style="6" customWidth="1"/>
    <col min="1284" max="1284" width="3.42578125" style="6" customWidth="1"/>
    <col min="1285" max="1285" width="9.140625" style="6"/>
    <col min="1286" max="1286" width="3.85546875" style="6" customWidth="1"/>
    <col min="1287" max="1287" width="9.5703125" style="6" customWidth="1"/>
    <col min="1288" max="1289" width="0" style="6" hidden="1" customWidth="1"/>
    <col min="1290" max="1536" width="9.140625" style="6"/>
    <col min="1537" max="1537" width="47.28515625" style="6" customWidth="1"/>
    <col min="1538" max="1538" width="5.85546875" style="6" customWidth="1"/>
    <col min="1539" max="1539" width="4" style="6" customWidth="1"/>
    <col min="1540" max="1540" width="3.42578125" style="6" customWidth="1"/>
    <col min="1541" max="1541" width="9.140625" style="6"/>
    <col min="1542" max="1542" width="3.85546875" style="6" customWidth="1"/>
    <col min="1543" max="1543" width="9.5703125" style="6" customWidth="1"/>
    <col min="1544" max="1545" width="0" style="6" hidden="1" customWidth="1"/>
    <col min="1546" max="1792" width="9.140625" style="6"/>
    <col min="1793" max="1793" width="47.28515625" style="6" customWidth="1"/>
    <col min="1794" max="1794" width="5.85546875" style="6" customWidth="1"/>
    <col min="1795" max="1795" width="4" style="6" customWidth="1"/>
    <col min="1796" max="1796" width="3.42578125" style="6" customWidth="1"/>
    <col min="1797" max="1797" width="9.140625" style="6"/>
    <col min="1798" max="1798" width="3.85546875" style="6" customWidth="1"/>
    <col min="1799" max="1799" width="9.5703125" style="6" customWidth="1"/>
    <col min="1800" max="1801" width="0" style="6" hidden="1" customWidth="1"/>
    <col min="1802" max="2048" width="9.140625" style="6"/>
    <col min="2049" max="2049" width="47.28515625" style="6" customWidth="1"/>
    <col min="2050" max="2050" width="5.85546875" style="6" customWidth="1"/>
    <col min="2051" max="2051" width="4" style="6" customWidth="1"/>
    <col min="2052" max="2052" width="3.42578125" style="6" customWidth="1"/>
    <col min="2053" max="2053" width="9.140625" style="6"/>
    <col min="2054" max="2054" width="3.85546875" style="6" customWidth="1"/>
    <col min="2055" max="2055" width="9.5703125" style="6" customWidth="1"/>
    <col min="2056" max="2057" width="0" style="6" hidden="1" customWidth="1"/>
    <col min="2058" max="2304" width="9.140625" style="6"/>
    <col min="2305" max="2305" width="47.28515625" style="6" customWidth="1"/>
    <col min="2306" max="2306" width="5.85546875" style="6" customWidth="1"/>
    <col min="2307" max="2307" width="4" style="6" customWidth="1"/>
    <col min="2308" max="2308" width="3.42578125" style="6" customWidth="1"/>
    <col min="2309" max="2309" width="9.140625" style="6"/>
    <col min="2310" max="2310" width="3.85546875" style="6" customWidth="1"/>
    <col min="2311" max="2311" width="9.5703125" style="6" customWidth="1"/>
    <col min="2312" max="2313" width="0" style="6" hidden="1" customWidth="1"/>
    <col min="2314" max="2560" width="9.140625" style="6"/>
    <col min="2561" max="2561" width="47.28515625" style="6" customWidth="1"/>
    <col min="2562" max="2562" width="5.85546875" style="6" customWidth="1"/>
    <col min="2563" max="2563" width="4" style="6" customWidth="1"/>
    <col min="2564" max="2564" width="3.42578125" style="6" customWidth="1"/>
    <col min="2565" max="2565" width="9.140625" style="6"/>
    <col min="2566" max="2566" width="3.85546875" style="6" customWidth="1"/>
    <col min="2567" max="2567" width="9.5703125" style="6" customWidth="1"/>
    <col min="2568" max="2569" width="0" style="6" hidden="1" customWidth="1"/>
    <col min="2570" max="2816" width="9.140625" style="6"/>
    <col min="2817" max="2817" width="47.28515625" style="6" customWidth="1"/>
    <col min="2818" max="2818" width="5.85546875" style="6" customWidth="1"/>
    <col min="2819" max="2819" width="4" style="6" customWidth="1"/>
    <col min="2820" max="2820" width="3.42578125" style="6" customWidth="1"/>
    <col min="2821" max="2821" width="9.140625" style="6"/>
    <col min="2822" max="2822" width="3.85546875" style="6" customWidth="1"/>
    <col min="2823" max="2823" width="9.5703125" style="6" customWidth="1"/>
    <col min="2824" max="2825" width="0" style="6" hidden="1" customWidth="1"/>
    <col min="2826" max="3072" width="9.140625" style="6"/>
    <col min="3073" max="3073" width="47.28515625" style="6" customWidth="1"/>
    <col min="3074" max="3074" width="5.85546875" style="6" customWidth="1"/>
    <col min="3075" max="3075" width="4" style="6" customWidth="1"/>
    <col min="3076" max="3076" width="3.42578125" style="6" customWidth="1"/>
    <col min="3077" max="3077" width="9.140625" style="6"/>
    <col min="3078" max="3078" width="3.85546875" style="6" customWidth="1"/>
    <col min="3079" max="3079" width="9.5703125" style="6" customWidth="1"/>
    <col min="3080" max="3081" width="0" style="6" hidden="1" customWidth="1"/>
    <col min="3082" max="3328" width="9.140625" style="6"/>
    <col min="3329" max="3329" width="47.28515625" style="6" customWidth="1"/>
    <col min="3330" max="3330" width="5.85546875" style="6" customWidth="1"/>
    <col min="3331" max="3331" width="4" style="6" customWidth="1"/>
    <col min="3332" max="3332" width="3.42578125" style="6" customWidth="1"/>
    <col min="3333" max="3333" width="9.140625" style="6"/>
    <col min="3334" max="3334" width="3.85546875" style="6" customWidth="1"/>
    <col min="3335" max="3335" width="9.5703125" style="6" customWidth="1"/>
    <col min="3336" max="3337" width="0" style="6" hidden="1" customWidth="1"/>
    <col min="3338" max="3584" width="9.140625" style="6"/>
    <col min="3585" max="3585" width="47.28515625" style="6" customWidth="1"/>
    <col min="3586" max="3586" width="5.85546875" style="6" customWidth="1"/>
    <col min="3587" max="3587" width="4" style="6" customWidth="1"/>
    <col min="3588" max="3588" width="3.42578125" style="6" customWidth="1"/>
    <col min="3589" max="3589" width="9.140625" style="6"/>
    <col min="3590" max="3590" width="3.85546875" style="6" customWidth="1"/>
    <col min="3591" max="3591" width="9.5703125" style="6" customWidth="1"/>
    <col min="3592" max="3593" width="0" style="6" hidden="1" customWidth="1"/>
    <col min="3594" max="3840" width="9.140625" style="6"/>
    <col min="3841" max="3841" width="47.28515625" style="6" customWidth="1"/>
    <col min="3842" max="3842" width="5.85546875" style="6" customWidth="1"/>
    <col min="3843" max="3843" width="4" style="6" customWidth="1"/>
    <col min="3844" max="3844" width="3.42578125" style="6" customWidth="1"/>
    <col min="3845" max="3845" width="9.140625" style="6"/>
    <col min="3846" max="3846" width="3.85546875" style="6" customWidth="1"/>
    <col min="3847" max="3847" width="9.5703125" style="6" customWidth="1"/>
    <col min="3848" max="3849" width="0" style="6" hidden="1" customWidth="1"/>
    <col min="3850" max="4096" width="9.140625" style="6"/>
    <col min="4097" max="4097" width="47.28515625" style="6" customWidth="1"/>
    <col min="4098" max="4098" width="5.85546875" style="6" customWidth="1"/>
    <col min="4099" max="4099" width="4" style="6" customWidth="1"/>
    <col min="4100" max="4100" width="3.42578125" style="6" customWidth="1"/>
    <col min="4101" max="4101" width="9.140625" style="6"/>
    <col min="4102" max="4102" width="3.85546875" style="6" customWidth="1"/>
    <col min="4103" max="4103" width="9.5703125" style="6" customWidth="1"/>
    <col min="4104" max="4105" width="0" style="6" hidden="1" customWidth="1"/>
    <col min="4106" max="4352" width="9.140625" style="6"/>
    <col min="4353" max="4353" width="47.28515625" style="6" customWidth="1"/>
    <col min="4354" max="4354" width="5.85546875" style="6" customWidth="1"/>
    <col min="4355" max="4355" width="4" style="6" customWidth="1"/>
    <col min="4356" max="4356" width="3.42578125" style="6" customWidth="1"/>
    <col min="4357" max="4357" width="9.140625" style="6"/>
    <col min="4358" max="4358" width="3.85546875" style="6" customWidth="1"/>
    <col min="4359" max="4359" width="9.5703125" style="6" customWidth="1"/>
    <col min="4360" max="4361" width="0" style="6" hidden="1" customWidth="1"/>
    <col min="4362" max="4608" width="9.140625" style="6"/>
    <col min="4609" max="4609" width="47.28515625" style="6" customWidth="1"/>
    <col min="4610" max="4610" width="5.85546875" style="6" customWidth="1"/>
    <col min="4611" max="4611" width="4" style="6" customWidth="1"/>
    <col min="4612" max="4612" width="3.42578125" style="6" customWidth="1"/>
    <col min="4613" max="4613" width="9.140625" style="6"/>
    <col min="4614" max="4614" width="3.85546875" style="6" customWidth="1"/>
    <col min="4615" max="4615" width="9.5703125" style="6" customWidth="1"/>
    <col min="4616" max="4617" width="0" style="6" hidden="1" customWidth="1"/>
    <col min="4618" max="4864" width="9.140625" style="6"/>
    <col min="4865" max="4865" width="47.28515625" style="6" customWidth="1"/>
    <col min="4866" max="4866" width="5.85546875" style="6" customWidth="1"/>
    <col min="4867" max="4867" width="4" style="6" customWidth="1"/>
    <col min="4868" max="4868" width="3.42578125" style="6" customWidth="1"/>
    <col min="4869" max="4869" width="9.140625" style="6"/>
    <col min="4870" max="4870" width="3.85546875" style="6" customWidth="1"/>
    <col min="4871" max="4871" width="9.5703125" style="6" customWidth="1"/>
    <col min="4872" max="4873" width="0" style="6" hidden="1" customWidth="1"/>
    <col min="4874" max="5120" width="9.140625" style="6"/>
    <col min="5121" max="5121" width="47.28515625" style="6" customWidth="1"/>
    <col min="5122" max="5122" width="5.85546875" style="6" customWidth="1"/>
    <col min="5123" max="5123" width="4" style="6" customWidth="1"/>
    <col min="5124" max="5124" width="3.42578125" style="6" customWidth="1"/>
    <col min="5125" max="5125" width="9.140625" style="6"/>
    <col min="5126" max="5126" width="3.85546875" style="6" customWidth="1"/>
    <col min="5127" max="5127" width="9.5703125" style="6" customWidth="1"/>
    <col min="5128" max="5129" width="0" style="6" hidden="1" customWidth="1"/>
    <col min="5130" max="5376" width="9.140625" style="6"/>
    <col min="5377" max="5377" width="47.28515625" style="6" customWidth="1"/>
    <col min="5378" max="5378" width="5.85546875" style="6" customWidth="1"/>
    <col min="5379" max="5379" width="4" style="6" customWidth="1"/>
    <col min="5380" max="5380" width="3.42578125" style="6" customWidth="1"/>
    <col min="5381" max="5381" width="9.140625" style="6"/>
    <col min="5382" max="5382" width="3.85546875" style="6" customWidth="1"/>
    <col min="5383" max="5383" width="9.5703125" style="6" customWidth="1"/>
    <col min="5384" max="5385" width="0" style="6" hidden="1" customWidth="1"/>
    <col min="5386" max="5632" width="9.140625" style="6"/>
    <col min="5633" max="5633" width="47.28515625" style="6" customWidth="1"/>
    <col min="5634" max="5634" width="5.85546875" style="6" customWidth="1"/>
    <col min="5635" max="5635" width="4" style="6" customWidth="1"/>
    <col min="5636" max="5636" width="3.42578125" style="6" customWidth="1"/>
    <col min="5637" max="5637" width="9.140625" style="6"/>
    <col min="5638" max="5638" width="3.85546875" style="6" customWidth="1"/>
    <col min="5639" max="5639" width="9.5703125" style="6" customWidth="1"/>
    <col min="5640" max="5641" width="0" style="6" hidden="1" customWidth="1"/>
    <col min="5642" max="5888" width="9.140625" style="6"/>
    <col min="5889" max="5889" width="47.28515625" style="6" customWidth="1"/>
    <col min="5890" max="5890" width="5.85546875" style="6" customWidth="1"/>
    <col min="5891" max="5891" width="4" style="6" customWidth="1"/>
    <col min="5892" max="5892" width="3.42578125" style="6" customWidth="1"/>
    <col min="5893" max="5893" width="9.140625" style="6"/>
    <col min="5894" max="5894" width="3.85546875" style="6" customWidth="1"/>
    <col min="5895" max="5895" width="9.5703125" style="6" customWidth="1"/>
    <col min="5896" max="5897" width="0" style="6" hidden="1" customWidth="1"/>
    <col min="5898" max="6144" width="9.140625" style="6"/>
    <col min="6145" max="6145" width="47.28515625" style="6" customWidth="1"/>
    <col min="6146" max="6146" width="5.85546875" style="6" customWidth="1"/>
    <col min="6147" max="6147" width="4" style="6" customWidth="1"/>
    <col min="6148" max="6148" width="3.42578125" style="6" customWidth="1"/>
    <col min="6149" max="6149" width="9.140625" style="6"/>
    <col min="6150" max="6150" width="3.85546875" style="6" customWidth="1"/>
    <col min="6151" max="6151" width="9.5703125" style="6" customWidth="1"/>
    <col min="6152" max="6153" width="0" style="6" hidden="1" customWidth="1"/>
    <col min="6154" max="6400" width="9.140625" style="6"/>
    <col min="6401" max="6401" width="47.28515625" style="6" customWidth="1"/>
    <col min="6402" max="6402" width="5.85546875" style="6" customWidth="1"/>
    <col min="6403" max="6403" width="4" style="6" customWidth="1"/>
    <col min="6404" max="6404" width="3.42578125" style="6" customWidth="1"/>
    <col min="6405" max="6405" width="9.140625" style="6"/>
    <col min="6406" max="6406" width="3.85546875" style="6" customWidth="1"/>
    <col min="6407" max="6407" width="9.5703125" style="6" customWidth="1"/>
    <col min="6408" max="6409" width="0" style="6" hidden="1" customWidth="1"/>
    <col min="6410" max="6656" width="9.140625" style="6"/>
    <col min="6657" max="6657" width="47.28515625" style="6" customWidth="1"/>
    <col min="6658" max="6658" width="5.85546875" style="6" customWidth="1"/>
    <col min="6659" max="6659" width="4" style="6" customWidth="1"/>
    <col min="6660" max="6660" width="3.42578125" style="6" customWidth="1"/>
    <col min="6661" max="6661" width="9.140625" style="6"/>
    <col min="6662" max="6662" width="3.85546875" style="6" customWidth="1"/>
    <col min="6663" max="6663" width="9.5703125" style="6" customWidth="1"/>
    <col min="6664" max="6665" width="0" style="6" hidden="1" customWidth="1"/>
    <col min="6666" max="6912" width="9.140625" style="6"/>
    <col min="6913" max="6913" width="47.28515625" style="6" customWidth="1"/>
    <col min="6914" max="6914" width="5.85546875" style="6" customWidth="1"/>
    <col min="6915" max="6915" width="4" style="6" customWidth="1"/>
    <col min="6916" max="6916" width="3.42578125" style="6" customWidth="1"/>
    <col min="6917" max="6917" width="9.140625" style="6"/>
    <col min="6918" max="6918" width="3.85546875" style="6" customWidth="1"/>
    <col min="6919" max="6919" width="9.5703125" style="6" customWidth="1"/>
    <col min="6920" max="6921" width="0" style="6" hidden="1" customWidth="1"/>
    <col min="6922" max="7168" width="9.140625" style="6"/>
    <col min="7169" max="7169" width="47.28515625" style="6" customWidth="1"/>
    <col min="7170" max="7170" width="5.85546875" style="6" customWidth="1"/>
    <col min="7171" max="7171" width="4" style="6" customWidth="1"/>
    <col min="7172" max="7172" width="3.42578125" style="6" customWidth="1"/>
    <col min="7173" max="7173" width="9.140625" style="6"/>
    <col min="7174" max="7174" width="3.85546875" style="6" customWidth="1"/>
    <col min="7175" max="7175" width="9.5703125" style="6" customWidth="1"/>
    <col min="7176" max="7177" width="0" style="6" hidden="1" customWidth="1"/>
    <col min="7178" max="7424" width="9.140625" style="6"/>
    <col min="7425" max="7425" width="47.28515625" style="6" customWidth="1"/>
    <col min="7426" max="7426" width="5.85546875" style="6" customWidth="1"/>
    <col min="7427" max="7427" width="4" style="6" customWidth="1"/>
    <col min="7428" max="7428" width="3.42578125" style="6" customWidth="1"/>
    <col min="7429" max="7429" width="9.140625" style="6"/>
    <col min="7430" max="7430" width="3.85546875" style="6" customWidth="1"/>
    <col min="7431" max="7431" width="9.5703125" style="6" customWidth="1"/>
    <col min="7432" max="7433" width="0" style="6" hidden="1" customWidth="1"/>
    <col min="7434" max="7680" width="9.140625" style="6"/>
    <col min="7681" max="7681" width="47.28515625" style="6" customWidth="1"/>
    <col min="7682" max="7682" width="5.85546875" style="6" customWidth="1"/>
    <col min="7683" max="7683" width="4" style="6" customWidth="1"/>
    <col min="7684" max="7684" width="3.42578125" style="6" customWidth="1"/>
    <col min="7685" max="7685" width="9.140625" style="6"/>
    <col min="7686" max="7686" width="3.85546875" style="6" customWidth="1"/>
    <col min="7687" max="7687" width="9.5703125" style="6" customWidth="1"/>
    <col min="7688" max="7689" width="0" style="6" hidden="1" customWidth="1"/>
    <col min="7690" max="7936" width="9.140625" style="6"/>
    <col min="7937" max="7937" width="47.28515625" style="6" customWidth="1"/>
    <col min="7938" max="7938" width="5.85546875" style="6" customWidth="1"/>
    <col min="7939" max="7939" width="4" style="6" customWidth="1"/>
    <col min="7940" max="7940" width="3.42578125" style="6" customWidth="1"/>
    <col min="7941" max="7941" width="9.140625" style="6"/>
    <col min="7942" max="7942" width="3.85546875" style="6" customWidth="1"/>
    <col min="7943" max="7943" width="9.5703125" style="6" customWidth="1"/>
    <col min="7944" max="7945" width="0" style="6" hidden="1" customWidth="1"/>
    <col min="7946" max="8192" width="9.140625" style="6"/>
    <col min="8193" max="8193" width="47.28515625" style="6" customWidth="1"/>
    <col min="8194" max="8194" width="5.85546875" style="6" customWidth="1"/>
    <col min="8195" max="8195" width="4" style="6" customWidth="1"/>
    <col min="8196" max="8196" width="3.42578125" style="6" customWidth="1"/>
    <col min="8197" max="8197" width="9.140625" style="6"/>
    <col min="8198" max="8198" width="3.85546875" style="6" customWidth="1"/>
    <col min="8199" max="8199" width="9.5703125" style="6" customWidth="1"/>
    <col min="8200" max="8201" width="0" style="6" hidden="1" customWidth="1"/>
    <col min="8202" max="8448" width="9.140625" style="6"/>
    <col min="8449" max="8449" width="47.28515625" style="6" customWidth="1"/>
    <col min="8450" max="8450" width="5.85546875" style="6" customWidth="1"/>
    <col min="8451" max="8451" width="4" style="6" customWidth="1"/>
    <col min="8452" max="8452" width="3.42578125" style="6" customWidth="1"/>
    <col min="8453" max="8453" width="9.140625" style="6"/>
    <col min="8454" max="8454" width="3.85546875" style="6" customWidth="1"/>
    <col min="8455" max="8455" width="9.5703125" style="6" customWidth="1"/>
    <col min="8456" max="8457" width="0" style="6" hidden="1" customWidth="1"/>
    <col min="8458" max="8704" width="9.140625" style="6"/>
    <col min="8705" max="8705" width="47.28515625" style="6" customWidth="1"/>
    <col min="8706" max="8706" width="5.85546875" style="6" customWidth="1"/>
    <col min="8707" max="8707" width="4" style="6" customWidth="1"/>
    <col min="8708" max="8708" width="3.42578125" style="6" customWidth="1"/>
    <col min="8709" max="8709" width="9.140625" style="6"/>
    <col min="8710" max="8710" width="3.85546875" style="6" customWidth="1"/>
    <col min="8711" max="8711" width="9.5703125" style="6" customWidth="1"/>
    <col min="8712" max="8713" width="0" style="6" hidden="1" customWidth="1"/>
    <col min="8714" max="8960" width="9.140625" style="6"/>
    <col min="8961" max="8961" width="47.28515625" style="6" customWidth="1"/>
    <col min="8962" max="8962" width="5.85546875" style="6" customWidth="1"/>
    <col min="8963" max="8963" width="4" style="6" customWidth="1"/>
    <col min="8964" max="8964" width="3.42578125" style="6" customWidth="1"/>
    <col min="8965" max="8965" width="9.140625" style="6"/>
    <col min="8966" max="8966" width="3.85546875" style="6" customWidth="1"/>
    <col min="8967" max="8967" width="9.5703125" style="6" customWidth="1"/>
    <col min="8968" max="8969" width="0" style="6" hidden="1" customWidth="1"/>
    <col min="8970" max="9216" width="9.140625" style="6"/>
    <col min="9217" max="9217" width="47.28515625" style="6" customWidth="1"/>
    <col min="9218" max="9218" width="5.85546875" style="6" customWidth="1"/>
    <col min="9219" max="9219" width="4" style="6" customWidth="1"/>
    <col min="9220" max="9220" width="3.42578125" style="6" customWidth="1"/>
    <col min="9221" max="9221" width="9.140625" style="6"/>
    <col min="9222" max="9222" width="3.85546875" style="6" customWidth="1"/>
    <col min="9223" max="9223" width="9.5703125" style="6" customWidth="1"/>
    <col min="9224" max="9225" width="0" style="6" hidden="1" customWidth="1"/>
    <col min="9226" max="9472" width="9.140625" style="6"/>
    <col min="9473" max="9473" width="47.28515625" style="6" customWidth="1"/>
    <col min="9474" max="9474" width="5.85546875" style="6" customWidth="1"/>
    <col min="9475" max="9475" width="4" style="6" customWidth="1"/>
    <col min="9476" max="9476" width="3.42578125" style="6" customWidth="1"/>
    <col min="9477" max="9477" width="9.140625" style="6"/>
    <col min="9478" max="9478" width="3.85546875" style="6" customWidth="1"/>
    <col min="9479" max="9479" width="9.5703125" style="6" customWidth="1"/>
    <col min="9480" max="9481" width="0" style="6" hidden="1" customWidth="1"/>
    <col min="9482" max="9728" width="9.140625" style="6"/>
    <col min="9729" max="9729" width="47.28515625" style="6" customWidth="1"/>
    <col min="9730" max="9730" width="5.85546875" style="6" customWidth="1"/>
    <col min="9731" max="9731" width="4" style="6" customWidth="1"/>
    <col min="9732" max="9732" width="3.42578125" style="6" customWidth="1"/>
    <col min="9733" max="9733" width="9.140625" style="6"/>
    <col min="9734" max="9734" width="3.85546875" style="6" customWidth="1"/>
    <col min="9735" max="9735" width="9.5703125" style="6" customWidth="1"/>
    <col min="9736" max="9737" width="0" style="6" hidden="1" customWidth="1"/>
    <col min="9738" max="9984" width="9.140625" style="6"/>
    <col min="9985" max="9985" width="47.28515625" style="6" customWidth="1"/>
    <col min="9986" max="9986" width="5.85546875" style="6" customWidth="1"/>
    <col min="9987" max="9987" width="4" style="6" customWidth="1"/>
    <col min="9988" max="9988" width="3.42578125" style="6" customWidth="1"/>
    <col min="9989" max="9989" width="9.140625" style="6"/>
    <col min="9990" max="9990" width="3.85546875" style="6" customWidth="1"/>
    <col min="9991" max="9991" width="9.5703125" style="6" customWidth="1"/>
    <col min="9992" max="9993" width="0" style="6" hidden="1" customWidth="1"/>
    <col min="9994" max="10240" width="9.140625" style="6"/>
    <col min="10241" max="10241" width="47.28515625" style="6" customWidth="1"/>
    <col min="10242" max="10242" width="5.85546875" style="6" customWidth="1"/>
    <col min="10243" max="10243" width="4" style="6" customWidth="1"/>
    <col min="10244" max="10244" width="3.42578125" style="6" customWidth="1"/>
    <col min="10245" max="10245" width="9.140625" style="6"/>
    <col min="10246" max="10246" width="3.85546875" style="6" customWidth="1"/>
    <col min="10247" max="10247" width="9.5703125" style="6" customWidth="1"/>
    <col min="10248" max="10249" width="0" style="6" hidden="1" customWidth="1"/>
    <col min="10250" max="10496" width="9.140625" style="6"/>
    <col min="10497" max="10497" width="47.28515625" style="6" customWidth="1"/>
    <col min="10498" max="10498" width="5.85546875" style="6" customWidth="1"/>
    <col min="10499" max="10499" width="4" style="6" customWidth="1"/>
    <col min="10500" max="10500" width="3.42578125" style="6" customWidth="1"/>
    <col min="10501" max="10501" width="9.140625" style="6"/>
    <col min="10502" max="10502" width="3.85546875" style="6" customWidth="1"/>
    <col min="10503" max="10503" width="9.5703125" style="6" customWidth="1"/>
    <col min="10504" max="10505" width="0" style="6" hidden="1" customWidth="1"/>
    <col min="10506" max="10752" width="9.140625" style="6"/>
    <col min="10753" max="10753" width="47.28515625" style="6" customWidth="1"/>
    <col min="10754" max="10754" width="5.85546875" style="6" customWidth="1"/>
    <col min="10755" max="10755" width="4" style="6" customWidth="1"/>
    <col min="10756" max="10756" width="3.42578125" style="6" customWidth="1"/>
    <col min="10757" max="10757" width="9.140625" style="6"/>
    <col min="10758" max="10758" width="3.85546875" style="6" customWidth="1"/>
    <col min="10759" max="10759" width="9.5703125" style="6" customWidth="1"/>
    <col min="10760" max="10761" width="0" style="6" hidden="1" customWidth="1"/>
    <col min="10762" max="11008" width="9.140625" style="6"/>
    <col min="11009" max="11009" width="47.28515625" style="6" customWidth="1"/>
    <col min="11010" max="11010" width="5.85546875" style="6" customWidth="1"/>
    <col min="11011" max="11011" width="4" style="6" customWidth="1"/>
    <col min="11012" max="11012" width="3.42578125" style="6" customWidth="1"/>
    <col min="11013" max="11013" width="9.140625" style="6"/>
    <col min="11014" max="11014" width="3.85546875" style="6" customWidth="1"/>
    <col min="11015" max="11015" width="9.5703125" style="6" customWidth="1"/>
    <col min="11016" max="11017" width="0" style="6" hidden="1" customWidth="1"/>
    <col min="11018" max="11264" width="9.140625" style="6"/>
    <col min="11265" max="11265" width="47.28515625" style="6" customWidth="1"/>
    <col min="11266" max="11266" width="5.85546875" style="6" customWidth="1"/>
    <col min="11267" max="11267" width="4" style="6" customWidth="1"/>
    <col min="11268" max="11268" width="3.42578125" style="6" customWidth="1"/>
    <col min="11269" max="11269" width="9.140625" style="6"/>
    <col min="11270" max="11270" width="3.85546875" style="6" customWidth="1"/>
    <col min="11271" max="11271" width="9.5703125" style="6" customWidth="1"/>
    <col min="11272" max="11273" width="0" style="6" hidden="1" customWidth="1"/>
    <col min="11274" max="11520" width="9.140625" style="6"/>
    <col min="11521" max="11521" width="47.28515625" style="6" customWidth="1"/>
    <col min="11522" max="11522" width="5.85546875" style="6" customWidth="1"/>
    <col min="11523" max="11523" width="4" style="6" customWidth="1"/>
    <col min="11524" max="11524" width="3.42578125" style="6" customWidth="1"/>
    <col min="11525" max="11525" width="9.140625" style="6"/>
    <col min="11526" max="11526" width="3.85546875" style="6" customWidth="1"/>
    <col min="11527" max="11527" width="9.5703125" style="6" customWidth="1"/>
    <col min="11528" max="11529" width="0" style="6" hidden="1" customWidth="1"/>
    <col min="11530" max="11776" width="9.140625" style="6"/>
    <col min="11777" max="11777" width="47.28515625" style="6" customWidth="1"/>
    <col min="11778" max="11778" width="5.85546875" style="6" customWidth="1"/>
    <col min="11779" max="11779" width="4" style="6" customWidth="1"/>
    <col min="11780" max="11780" width="3.42578125" style="6" customWidth="1"/>
    <col min="11781" max="11781" width="9.140625" style="6"/>
    <col min="11782" max="11782" width="3.85546875" style="6" customWidth="1"/>
    <col min="11783" max="11783" width="9.5703125" style="6" customWidth="1"/>
    <col min="11784" max="11785" width="0" style="6" hidden="1" customWidth="1"/>
    <col min="11786" max="12032" width="9.140625" style="6"/>
    <col min="12033" max="12033" width="47.28515625" style="6" customWidth="1"/>
    <col min="12034" max="12034" width="5.85546875" style="6" customWidth="1"/>
    <col min="12035" max="12035" width="4" style="6" customWidth="1"/>
    <col min="12036" max="12036" width="3.42578125" style="6" customWidth="1"/>
    <col min="12037" max="12037" width="9.140625" style="6"/>
    <col min="12038" max="12038" width="3.85546875" style="6" customWidth="1"/>
    <col min="12039" max="12039" width="9.5703125" style="6" customWidth="1"/>
    <col min="12040" max="12041" width="0" style="6" hidden="1" customWidth="1"/>
    <col min="12042" max="12288" width="9.140625" style="6"/>
    <col min="12289" max="12289" width="47.28515625" style="6" customWidth="1"/>
    <col min="12290" max="12290" width="5.85546875" style="6" customWidth="1"/>
    <col min="12291" max="12291" width="4" style="6" customWidth="1"/>
    <col min="12292" max="12292" width="3.42578125" style="6" customWidth="1"/>
    <col min="12293" max="12293" width="9.140625" style="6"/>
    <col min="12294" max="12294" width="3.85546875" style="6" customWidth="1"/>
    <col min="12295" max="12295" width="9.5703125" style="6" customWidth="1"/>
    <col min="12296" max="12297" width="0" style="6" hidden="1" customWidth="1"/>
    <col min="12298" max="12544" width="9.140625" style="6"/>
    <col min="12545" max="12545" width="47.28515625" style="6" customWidth="1"/>
    <col min="12546" max="12546" width="5.85546875" style="6" customWidth="1"/>
    <col min="12547" max="12547" width="4" style="6" customWidth="1"/>
    <col min="12548" max="12548" width="3.42578125" style="6" customWidth="1"/>
    <col min="12549" max="12549" width="9.140625" style="6"/>
    <col min="12550" max="12550" width="3.85546875" style="6" customWidth="1"/>
    <col min="12551" max="12551" width="9.5703125" style="6" customWidth="1"/>
    <col min="12552" max="12553" width="0" style="6" hidden="1" customWidth="1"/>
    <col min="12554" max="12800" width="9.140625" style="6"/>
    <col min="12801" max="12801" width="47.28515625" style="6" customWidth="1"/>
    <col min="12802" max="12802" width="5.85546875" style="6" customWidth="1"/>
    <col min="12803" max="12803" width="4" style="6" customWidth="1"/>
    <col min="12804" max="12804" width="3.42578125" style="6" customWidth="1"/>
    <col min="12805" max="12805" width="9.140625" style="6"/>
    <col min="12806" max="12806" width="3.85546875" style="6" customWidth="1"/>
    <col min="12807" max="12807" width="9.5703125" style="6" customWidth="1"/>
    <col min="12808" max="12809" width="0" style="6" hidden="1" customWidth="1"/>
    <col min="12810" max="13056" width="9.140625" style="6"/>
    <col min="13057" max="13057" width="47.28515625" style="6" customWidth="1"/>
    <col min="13058" max="13058" width="5.85546875" style="6" customWidth="1"/>
    <col min="13059" max="13059" width="4" style="6" customWidth="1"/>
    <col min="13060" max="13060" width="3.42578125" style="6" customWidth="1"/>
    <col min="13061" max="13061" width="9.140625" style="6"/>
    <col min="13062" max="13062" width="3.85546875" style="6" customWidth="1"/>
    <col min="13063" max="13063" width="9.5703125" style="6" customWidth="1"/>
    <col min="13064" max="13065" width="0" style="6" hidden="1" customWidth="1"/>
    <col min="13066" max="13312" width="9.140625" style="6"/>
    <col min="13313" max="13313" width="47.28515625" style="6" customWidth="1"/>
    <col min="13314" max="13314" width="5.85546875" style="6" customWidth="1"/>
    <col min="13315" max="13315" width="4" style="6" customWidth="1"/>
    <col min="13316" max="13316" width="3.42578125" style="6" customWidth="1"/>
    <col min="13317" max="13317" width="9.140625" style="6"/>
    <col min="13318" max="13318" width="3.85546875" style="6" customWidth="1"/>
    <col min="13319" max="13319" width="9.5703125" style="6" customWidth="1"/>
    <col min="13320" max="13321" width="0" style="6" hidden="1" customWidth="1"/>
    <col min="13322" max="13568" width="9.140625" style="6"/>
    <col min="13569" max="13569" width="47.28515625" style="6" customWidth="1"/>
    <col min="13570" max="13570" width="5.85546875" style="6" customWidth="1"/>
    <col min="13571" max="13571" width="4" style="6" customWidth="1"/>
    <col min="13572" max="13572" width="3.42578125" style="6" customWidth="1"/>
    <col min="13573" max="13573" width="9.140625" style="6"/>
    <col min="13574" max="13574" width="3.85546875" style="6" customWidth="1"/>
    <col min="13575" max="13575" width="9.5703125" style="6" customWidth="1"/>
    <col min="13576" max="13577" width="0" style="6" hidden="1" customWidth="1"/>
    <col min="13578" max="13824" width="9.140625" style="6"/>
    <col min="13825" max="13825" width="47.28515625" style="6" customWidth="1"/>
    <col min="13826" max="13826" width="5.85546875" style="6" customWidth="1"/>
    <col min="13827" max="13827" width="4" style="6" customWidth="1"/>
    <col min="13828" max="13828" width="3.42578125" style="6" customWidth="1"/>
    <col min="13829" max="13829" width="9.140625" style="6"/>
    <col min="13830" max="13830" width="3.85546875" style="6" customWidth="1"/>
    <col min="13831" max="13831" width="9.5703125" style="6" customWidth="1"/>
    <col min="13832" max="13833" width="0" style="6" hidden="1" customWidth="1"/>
    <col min="13834" max="14080" width="9.140625" style="6"/>
    <col min="14081" max="14081" width="47.28515625" style="6" customWidth="1"/>
    <col min="14082" max="14082" width="5.85546875" style="6" customWidth="1"/>
    <col min="14083" max="14083" width="4" style="6" customWidth="1"/>
    <col min="14084" max="14084" width="3.42578125" style="6" customWidth="1"/>
    <col min="14085" max="14085" width="9.140625" style="6"/>
    <col min="14086" max="14086" width="3.85546875" style="6" customWidth="1"/>
    <col min="14087" max="14087" width="9.5703125" style="6" customWidth="1"/>
    <col min="14088" max="14089" width="0" style="6" hidden="1" customWidth="1"/>
    <col min="14090" max="14336" width="9.140625" style="6"/>
    <col min="14337" max="14337" width="47.28515625" style="6" customWidth="1"/>
    <col min="14338" max="14338" width="5.85546875" style="6" customWidth="1"/>
    <col min="14339" max="14339" width="4" style="6" customWidth="1"/>
    <col min="14340" max="14340" width="3.42578125" style="6" customWidth="1"/>
    <col min="14341" max="14341" width="9.140625" style="6"/>
    <col min="14342" max="14342" width="3.85546875" style="6" customWidth="1"/>
    <col min="14343" max="14343" width="9.5703125" style="6" customWidth="1"/>
    <col min="14344" max="14345" width="0" style="6" hidden="1" customWidth="1"/>
    <col min="14346" max="14592" width="9.140625" style="6"/>
    <col min="14593" max="14593" width="47.28515625" style="6" customWidth="1"/>
    <col min="14594" max="14594" width="5.85546875" style="6" customWidth="1"/>
    <col min="14595" max="14595" width="4" style="6" customWidth="1"/>
    <col min="14596" max="14596" width="3.42578125" style="6" customWidth="1"/>
    <col min="14597" max="14597" width="9.140625" style="6"/>
    <col min="14598" max="14598" width="3.85546875" style="6" customWidth="1"/>
    <col min="14599" max="14599" width="9.5703125" style="6" customWidth="1"/>
    <col min="14600" max="14601" width="0" style="6" hidden="1" customWidth="1"/>
    <col min="14602" max="14848" width="9.140625" style="6"/>
    <col min="14849" max="14849" width="47.28515625" style="6" customWidth="1"/>
    <col min="14850" max="14850" width="5.85546875" style="6" customWidth="1"/>
    <col min="14851" max="14851" width="4" style="6" customWidth="1"/>
    <col min="14852" max="14852" width="3.42578125" style="6" customWidth="1"/>
    <col min="14853" max="14853" width="9.140625" style="6"/>
    <col min="14854" max="14854" width="3.85546875" style="6" customWidth="1"/>
    <col min="14855" max="14855" width="9.5703125" style="6" customWidth="1"/>
    <col min="14856" max="14857" width="0" style="6" hidden="1" customWidth="1"/>
    <col min="14858" max="15104" width="9.140625" style="6"/>
    <col min="15105" max="15105" width="47.28515625" style="6" customWidth="1"/>
    <col min="15106" max="15106" width="5.85546875" style="6" customWidth="1"/>
    <col min="15107" max="15107" width="4" style="6" customWidth="1"/>
    <col min="15108" max="15108" width="3.42578125" style="6" customWidth="1"/>
    <col min="15109" max="15109" width="9.140625" style="6"/>
    <col min="15110" max="15110" width="3.85546875" style="6" customWidth="1"/>
    <col min="15111" max="15111" width="9.5703125" style="6" customWidth="1"/>
    <col min="15112" max="15113" width="0" style="6" hidden="1" customWidth="1"/>
    <col min="15114" max="15360" width="9.140625" style="6"/>
    <col min="15361" max="15361" width="47.28515625" style="6" customWidth="1"/>
    <col min="15362" max="15362" width="5.85546875" style="6" customWidth="1"/>
    <col min="15363" max="15363" width="4" style="6" customWidth="1"/>
    <col min="15364" max="15364" width="3.42578125" style="6" customWidth="1"/>
    <col min="15365" max="15365" width="9.140625" style="6"/>
    <col min="15366" max="15366" width="3.85546875" style="6" customWidth="1"/>
    <col min="15367" max="15367" width="9.5703125" style="6" customWidth="1"/>
    <col min="15368" max="15369" width="0" style="6" hidden="1" customWidth="1"/>
    <col min="15370" max="15616" width="9.140625" style="6"/>
    <col min="15617" max="15617" width="47.28515625" style="6" customWidth="1"/>
    <col min="15618" max="15618" width="5.85546875" style="6" customWidth="1"/>
    <col min="15619" max="15619" width="4" style="6" customWidth="1"/>
    <col min="15620" max="15620" width="3.42578125" style="6" customWidth="1"/>
    <col min="15621" max="15621" width="9.140625" style="6"/>
    <col min="15622" max="15622" width="3.85546875" style="6" customWidth="1"/>
    <col min="15623" max="15623" width="9.5703125" style="6" customWidth="1"/>
    <col min="15624" max="15625" width="0" style="6" hidden="1" customWidth="1"/>
    <col min="15626" max="15872" width="9.140625" style="6"/>
    <col min="15873" max="15873" width="47.28515625" style="6" customWidth="1"/>
    <col min="15874" max="15874" width="5.85546875" style="6" customWidth="1"/>
    <col min="15875" max="15875" width="4" style="6" customWidth="1"/>
    <col min="15876" max="15876" width="3.42578125" style="6" customWidth="1"/>
    <col min="15877" max="15877" width="9.140625" style="6"/>
    <col min="15878" max="15878" width="3.85546875" style="6" customWidth="1"/>
    <col min="15879" max="15879" width="9.5703125" style="6" customWidth="1"/>
    <col min="15880" max="15881" width="0" style="6" hidden="1" customWidth="1"/>
    <col min="15882" max="16128" width="9.140625" style="6"/>
    <col min="16129" max="16129" width="47.28515625" style="6" customWidth="1"/>
    <col min="16130" max="16130" width="5.85546875" style="6" customWidth="1"/>
    <col min="16131" max="16131" width="4" style="6" customWidth="1"/>
    <col min="16132" max="16132" width="3.42578125" style="6" customWidth="1"/>
    <col min="16133" max="16133" width="9.140625" style="6"/>
    <col min="16134" max="16134" width="3.85546875" style="6" customWidth="1"/>
    <col min="16135" max="16135" width="9.5703125" style="6" customWidth="1"/>
    <col min="16136" max="16137" width="0" style="6" hidden="1" customWidth="1"/>
    <col min="16138" max="16384" width="9.140625" style="6"/>
  </cols>
  <sheetData>
    <row r="1" spans="1:11" s="37" customFormat="1" ht="13.5" hidden="1" customHeight="1" x14ac:dyDescent="0.25">
      <c r="A1" s="61"/>
      <c r="B1" s="62"/>
      <c r="C1" s="62"/>
      <c r="D1" s="62"/>
      <c r="E1" s="62"/>
      <c r="F1" s="62"/>
      <c r="G1" s="63"/>
      <c r="H1" s="63"/>
      <c r="I1" s="63"/>
    </row>
    <row r="2" spans="1:11" x14ac:dyDescent="0.25">
      <c r="E2" s="38"/>
      <c r="F2" s="38"/>
      <c r="G2" s="5" t="s">
        <v>142</v>
      </c>
    </row>
    <row r="3" spans="1:11" x14ac:dyDescent="0.25">
      <c r="A3" s="39"/>
      <c r="B3" s="39"/>
      <c r="C3" s="39"/>
      <c r="D3" s="39"/>
      <c r="E3" s="39"/>
      <c r="F3" s="39"/>
      <c r="G3" s="34" t="s">
        <v>33</v>
      </c>
    </row>
    <row r="4" spans="1:11" x14ac:dyDescent="0.25">
      <c r="A4" s="40"/>
      <c r="B4" s="40"/>
      <c r="C4" s="40"/>
      <c r="D4" s="40"/>
      <c r="E4" s="40"/>
      <c r="F4" s="40"/>
      <c r="G4" s="34" t="str">
        <f>"муниципального образования """&amp;RIGHT(G11,LEN(G11)-FIND("*",G11,1))&amp;""""</f>
        <v>муниципального образования "Мысовское"</v>
      </c>
    </row>
    <row r="5" spans="1:11" x14ac:dyDescent="0.25">
      <c r="C5" s="65"/>
      <c r="D5" s="65"/>
      <c r="E5" s="65"/>
      <c r="F5" s="65"/>
      <c r="G5" s="34" t="str">
        <f>MID(G11,FIND("Узел",G11,1)+5,FIND("*",G11,1)-FIND("Узел",G11,1)-5)&amp; " Удмуртской Республики"</f>
        <v>Кезского района Удмуртской Республики</v>
      </c>
    </row>
    <row r="6" spans="1:11" x14ac:dyDescent="0.25">
      <c r="G6" s="36" t="str">
        <f>"от__ ________ 2019 года  №_____"</f>
        <v>от__ ________ 2019 года  №_____</v>
      </c>
    </row>
    <row r="7" spans="1:11" ht="51" customHeight="1" x14ac:dyDescent="0.25">
      <c r="A7" s="94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"Мысовское"  Кезского района на 2019 год</v>
      </c>
      <c r="B7" s="94"/>
      <c r="C7" s="94"/>
      <c r="D7" s="94"/>
      <c r="E7" s="94"/>
      <c r="F7" s="94"/>
      <c r="G7" s="94"/>
      <c r="H7" s="41"/>
      <c r="I7" s="41"/>
    </row>
    <row r="8" spans="1:11" x14ac:dyDescent="0.25">
      <c r="E8" s="66"/>
      <c r="F8" s="66"/>
      <c r="G8" s="67" t="s">
        <v>91</v>
      </c>
    </row>
    <row r="9" spans="1:11" ht="57.75" customHeight="1" x14ac:dyDescent="0.25">
      <c r="A9" s="73" t="s">
        <v>34</v>
      </c>
      <c r="B9" s="73" t="s">
        <v>92</v>
      </c>
      <c r="C9" s="74" t="s">
        <v>93</v>
      </c>
      <c r="D9" s="74" t="s">
        <v>94</v>
      </c>
      <c r="E9" s="73" t="s">
        <v>40</v>
      </c>
      <c r="F9" s="75" t="s">
        <v>41</v>
      </c>
      <c r="G9" s="29" t="str">
        <f>"Сумма на "&amp;MID(G11,FIND("Проект",G11,1)+7,4)&amp;" год"</f>
        <v>Сумма на 2019 год</v>
      </c>
      <c r="H9" s="29" t="str">
        <f>MID(H11,FIND("Проект",H11,1)+7,4)&amp;" ББ="&amp;LEFT(RIGHT(H10,12),2)</f>
        <v>2019 ББ=20</v>
      </c>
      <c r="I9" s="81" t="str">
        <f>MID(I11,FIND("Проект",I11,1)+7,4)&amp;" ББ="&amp;LEFT(RIGHT(I10,12),2)</f>
        <v>2019 ББ=22</v>
      </c>
      <c r="J9" s="8" t="s">
        <v>153</v>
      </c>
      <c r="K9" s="8" t="s">
        <v>154</v>
      </c>
    </row>
    <row r="10" spans="1:11" s="31" customFormat="1" ht="36.75" hidden="1" customHeight="1" x14ac:dyDescent="0.2">
      <c r="A10" s="30" t="s">
        <v>35</v>
      </c>
      <c r="B10" s="42" t="s">
        <v>95</v>
      </c>
      <c r="C10" s="42" t="s">
        <v>96</v>
      </c>
      <c r="D10" s="42" t="s">
        <v>97</v>
      </c>
      <c r="E10" s="42" t="s">
        <v>98</v>
      </c>
      <c r="F10" s="42" t="s">
        <v>42</v>
      </c>
      <c r="G10" s="43" t="s">
        <v>145</v>
      </c>
      <c r="H10" s="43" t="s">
        <v>146</v>
      </c>
      <c r="I10" s="43" t="s">
        <v>147</v>
      </c>
      <c r="J10" s="85"/>
      <c r="K10" s="85"/>
    </row>
    <row r="11" spans="1:11" s="33" customFormat="1" ht="57.75" hidden="1" customHeight="1" x14ac:dyDescent="0.2">
      <c r="A11" s="32" t="s">
        <v>34</v>
      </c>
      <c r="B11" s="44" t="s">
        <v>99</v>
      </c>
      <c r="C11" s="44" t="s">
        <v>93</v>
      </c>
      <c r="D11" s="44" t="s">
        <v>94</v>
      </c>
      <c r="E11" s="44" t="s">
        <v>100</v>
      </c>
      <c r="F11" s="44" t="s">
        <v>43</v>
      </c>
      <c r="G11" s="2" t="s">
        <v>148</v>
      </c>
      <c r="H11" s="3" t="s">
        <v>148</v>
      </c>
      <c r="I11" s="3" t="s">
        <v>148</v>
      </c>
      <c r="J11" s="86"/>
      <c r="K11" s="86"/>
    </row>
    <row r="12" spans="1:11" s="33" customFormat="1" ht="14.25" hidden="1" x14ac:dyDescent="0.2">
      <c r="A12" s="68" t="s">
        <v>101</v>
      </c>
      <c r="B12" s="69" t="s">
        <v>36</v>
      </c>
      <c r="C12" s="69" t="s">
        <v>36</v>
      </c>
      <c r="D12" s="69" t="s">
        <v>36</v>
      </c>
      <c r="E12" s="69" t="s">
        <v>36</v>
      </c>
      <c r="F12" s="69" t="s">
        <v>36</v>
      </c>
      <c r="G12" s="70">
        <v>2096.8000000000002</v>
      </c>
      <c r="H12" s="70">
        <v>2096.8000000000002</v>
      </c>
      <c r="I12" s="82"/>
      <c r="J12" s="86"/>
      <c r="K12" s="86"/>
    </row>
    <row r="13" spans="1:11" s="33" customFormat="1" ht="24" x14ac:dyDescent="0.2">
      <c r="A13" s="68" t="s">
        <v>0</v>
      </c>
      <c r="B13" s="69" t="s">
        <v>116</v>
      </c>
      <c r="C13" s="69" t="s">
        <v>36</v>
      </c>
      <c r="D13" s="69" t="s">
        <v>36</v>
      </c>
      <c r="E13" s="69" t="s">
        <v>36</v>
      </c>
      <c r="F13" s="69" t="s">
        <v>36</v>
      </c>
      <c r="G13" s="70">
        <v>2096.8000000000002</v>
      </c>
      <c r="H13" s="70">
        <v>2096.8000000000002</v>
      </c>
      <c r="I13" s="82"/>
      <c r="J13" s="86">
        <f>K13-G13</f>
        <v>20</v>
      </c>
      <c r="K13" s="86">
        <f>K14+K29+K36+K37+K38+K45</f>
        <v>2116.8000000000002</v>
      </c>
    </row>
    <row r="14" spans="1:11" s="33" customFormat="1" ht="14.25" x14ac:dyDescent="0.2">
      <c r="A14" s="68" t="s">
        <v>102</v>
      </c>
      <c r="B14" s="69" t="s">
        <v>116</v>
      </c>
      <c r="C14" s="69" t="s">
        <v>22</v>
      </c>
      <c r="D14" s="69"/>
      <c r="E14" s="69" t="s">
        <v>36</v>
      </c>
      <c r="F14" s="69" t="s">
        <v>36</v>
      </c>
      <c r="G14" s="70">
        <v>1156.5</v>
      </c>
      <c r="H14" s="70">
        <v>1156.5</v>
      </c>
      <c r="I14" s="82"/>
      <c r="J14" s="86">
        <f t="shared" ref="J14:J50" si="0">K14-G14</f>
        <v>8.0999999999999091</v>
      </c>
      <c r="K14" s="86">
        <f>K15+K20+K28</f>
        <v>1164.5999999999999</v>
      </c>
    </row>
    <row r="15" spans="1:11" s="33" customFormat="1" ht="36" x14ac:dyDescent="0.2">
      <c r="A15" s="68" t="s">
        <v>103</v>
      </c>
      <c r="B15" s="69" t="s">
        <v>116</v>
      </c>
      <c r="C15" s="69" t="s">
        <v>22</v>
      </c>
      <c r="D15" s="69" t="s">
        <v>104</v>
      </c>
      <c r="E15" s="69" t="s">
        <v>36</v>
      </c>
      <c r="F15" s="69" t="s">
        <v>36</v>
      </c>
      <c r="G15" s="70">
        <v>480.2</v>
      </c>
      <c r="H15" s="70">
        <v>480.2</v>
      </c>
      <c r="I15" s="82"/>
      <c r="J15" s="86">
        <f t="shared" si="0"/>
        <v>-2.9999999999999432</v>
      </c>
      <c r="K15" s="86">
        <f>K16</f>
        <v>477.20000000000005</v>
      </c>
    </row>
    <row r="16" spans="1:11" s="33" customFormat="1" ht="14.25" x14ac:dyDescent="0.2">
      <c r="A16" s="68" t="s">
        <v>62</v>
      </c>
      <c r="B16" s="69" t="s">
        <v>116</v>
      </c>
      <c r="C16" s="69" t="s">
        <v>22</v>
      </c>
      <c r="D16" s="69" t="s">
        <v>104</v>
      </c>
      <c r="E16" s="69" t="s">
        <v>80</v>
      </c>
      <c r="F16" s="69" t="s">
        <v>36</v>
      </c>
      <c r="G16" s="70">
        <v>480.2</v>
      </c>
      <c r="H16" s="70">
        <v>480.2</v>
      </c>
      <c r="I16" s="82"/>
      <c r="J16" s="86">
        <f t="shared" si="0"/>
        <v>-2.9999999999999432</v>
      </c>
      <c r="K16" s="86">
        <f>K17</f>
        <v>477.20000000000005</v>
      </c>
    </row>
    <row r="17" spans="1:11" s="33" customFormat="1" ht="14.25" x14ac:dyDescent="0.2">
      <c r="A17" s="68" t="s">
        <v>85</v>
      </c>
      <c r="B17" s="69" t="s">
        <v>116</v>
      </c>
      <c r="C17" s="69" t="s">
        <v>22</v>
      </c>
      <c r="D17" s="69" t="s">
        <v>104</v>
      </c>
      <c r="E17" s="69" t="s">
        <v>86</v>
      </c>
      <c r="F17" s="69" t="s">
        <v>36</v>
      </c>
      <c r="G17" s="70">
        <v>480.2</v>
      </c>
      <c r="H17" s="70">
        <v>480.2</v>
      </c>
      <c r="I17" s="82"/>
      <c r="J17" s="86">
        <f t="shared" si="0"/>
        <v>-2.9999999999999432</v>
      </c>
      <c r="K17" s="86">
        <f>K18+K19</f>
        <v>477.20000000000005</v>
      </c>
    </row>
    <row r="18" spans="1:11" s="37" customFormat="1" ht="24.75" x14ac:dyDescent="0.25">
      <c r="A18" s="61" t="s">
        <v>82</v>
      </c>
      <c r="B18" s="62" t="s">
        <v>116</v>
      </c>
      <c r="C18" s="62" t="s">
        <v>22</v>
      </c>
      <c r="D18" s="62" t="s">
        <v>104</v>
      </c>
      <c r="E18" s="62" t="s">
        <v>86</v>
      </c>
      <c r="F18" s="62" t="s">
        <v>44</v>
      </c>
      <c r="G18" s="63">
        <v>368.8</v>
      </c>
      <c r="H18" s="63">
        <v>368.8</v>
      </c>
      <c r="I18" s="83"/>
      <c r="J18" s="86">
        <f t="shared" si="0"/>
        <v>-3</v>
      </c>
      <c r="K18" s="87">
        <v>365.8</v>
      </c>
    </row>
    <row r="19" spans="1:11" s="37" customFormat="1" ht="36.75" x14ac:dyDescent="0.25">
      <c r="A19" s="61" t="s">
        <v>83</v>
      </c>
      <c r="B19" s="62" t="s">
        <v>116</v>
      </c>
      <c r="C19" s="62" t="s">
        <v>22</v>
      </c>
      <c r="D19" s="62" t="s">
        <v>104</v>
      </c>
      <c r="E19" s="62" t="s">
        <v>86</v>
      </c>
      <c r="F19" s="62" t="s">
        <v>84</v>
      </c>
      <c r="G19" s="63">
        <v>111.4</v>
      </c>
      <c r="H19" s="63">
        <v>111.4</v>
      </c>
      <c r="I19" s="83"/>
      <c r="J19" s="86">
        <f t="shared" si="0"/>
        <v>0</v>
      </c>
      <c r="K19" s="87">
        <v>111.4</v>
      </c>
    </row>
    <row r="20" spans="1:11" s="33" customFormat="1" ht="48" x14ac:dyDescent="0.2">
      <c r="A20" s="68" t="s">
        <v>105</v>
      </c>
      <c r="B20" s="69" t="s">
        <v>116</v>
      </c>
      <c r="C20" s="69" t="s">
        <v>22</v>
      </c>
      <c r="D20" s="69" t="s">
        <v>106</v>
      </c>
      <c r="E20" s="69" t="s">
        <v>36</v>
      </c>
      <c r="F20" s="69" t="s">
        <v>36</v>
      </c>
      <c r="G20" s="70">
        <v>676.3</v>
      </c>
      <c r="H20" s="70">
        <v>676.3</v>
      </c>
      <c r="I20" s="82"/>
      <c r="J20" s="86">
        <f t="shared" si="0"/>
        <v>1.1000000000000227</v>
      </c>
      <c r="K20" s="86">
        <f>K21</f>
        <v>677.4</v>
      </c>
    </row>
    <row r="21" spans="1:11" s="33" customFormat="1" ht="14.25" x14ac:dyDescent="0.2">
      <c r="A21" s="68" t="s">
        <v>62</v>
      </c>
      <c r="B21" s="69" t="s">
        <v>116</v>
      </c>
      <c r="C21" s="69" t="s">
        <v>22</v>
      </c>
      <c r="D21" s="69" t="s">
        <v>106</v>
      </c>
      <c r="E21" s="69" t="s">
        <v>80</v>
      </c>
      <c r="F21" s="69" t="s">
        <v>36</v>
      </c>
      <c r="G21" s="70">
        <v>676.3</v>
      </c>
      <c r="H21" s="70">
        <v>676.3</v>
      </c>
      <c r="I21" s="82"/>
      <c r="J21" s="86">
        <f t="shared" si="0"/>
        <v>1.1000000000000227</v>
      </c>
      <c r="K21" s="86">
        <f>K22</f>
        <v>677.4</v>
      </c>
    </row>
    <row r="22" spans="1:11" s="33" customFormat="1" ht="14.25" x14ac:dyDescent="0.2">
      <c r="A22" s="68" t="s">
        <v>63</v>
      </c>
      <c r="B22" s="69" t="s">
        <v>116</v>
      </c>
      <c r="C22" s="69" t="s">
        <v>22</v>
      </c>
      <c r="D22" s="69" t="s">
        <v>106</v>
      </c>
      <c r="E22" s="69" t="s">
        <v>87</v>
      </c>
      <c r="F22" s="69" t="s">
        <v>36</v>
      </c>
      <c r="G22" s="70">
        <v>676.3</v>
      </c>
      <c r="H22" s="70">
        <v>676.3</v>
      </c>
      <c r="I22" s="82"/>
      <c r="J22" s="86">
        <f t="shared" si="0"/>
        <v>1.1000000000000227</v>
      </c>
      <c r="K22" s="86">
        <f>K23+K24+K25+K26+K27</f>
        <v>677.4</v>
      </c>
    </row>
    <row r="23" spans="1:11" s="37" customFormat="1" ht="24.75" x14ac:dyDescent="0.25">
      <c r="A23" s="61" t="s">
        <v>82</v>
      </c>
      <c r="B23" s="62" t="s">
        <v>116</v>
      </c>
      <c r="C23" s="62" t="s">
        <v>22</v>
      </c>
      <c r="D23" s="62" t="s">
        <v>106</v>
      </c>
      <c r="E23" s="62" t="s">
        <v>87</v>
      </c>
      <c r="F23" s="62" t="s">
        <v>44</v>
      </c>
      <c r="G23" s="63">
        <v>459.7</v>
      </c>
      <c r="H23" s="63">
        <v>459.7</v>
      </c>
      <c r="I23" s="83"/>
      <c r="J23" s="86">
        <f t="shared" si="0"/>
        <v>-2.5999999999999659</v>
      </c>
      <c r="K23" s="87">
        <v>457.1</v>
      </c>
    </row>
    <row r="24" spans="1:11" s="37" customFormat="1" ht="36.75" x14ac:dyDescent="0.25">
      <c r="A24" s="61" t="s">
        <v>83</v>
      </c>
      <c r="B24" s="62" t="s">
        <v>116</v>
      </c>
      <c r="C24" s="62" t="s">
        <v>22</v>
      </c>
      <c r="D24" s="62" t="s">
        <v>106</v>
      </c>
      <c r="E24" s="62" t="s">
        <v>87</v>
      </c>
      <c r="F24" s="62" t="s">
        <v>84</v>
      </c>
      <c r="G24" s="63">
        <v>138.80000000000001</v>
      </c>
      <c r="H24" s="63">
        <v>138.80000000000001</v>
      </c>
      <c r="I24" s="83"/>
      <c r="J24" s="86">
        <f t="shared" si="0"/>
        <v>-4.4000000000000057</v>
      </c>
      <c r="K24" s="87">
        <v>134.4</v>
      </c>
    </row>
    <row r="25" spans="1:11" s="37" customFormat="1" x14ac:dyDescent="0.25">
      <c r="A25" s="61" t="s">
        <v>149</v>
      </c>
      <c r="B25" s="62" t="s">
        <v>116</v>
      </c>
      <c r="C25" s="62" t="s">
        <v>22</v>
      </c>
      <c r="D25" s="62" t="s">
        <v>106</v>
      </c>
      <c r="E25" s="62" t="s">
        <v>87</v>
      </c>
      <c r="F25" s="62" t="s">
        <v>45</v>
      </c>
      <c r="G25" s="63">
        <v>76.2</v>
      </c>
      <c r="H25" s="63">
        <v>76.2</v>
      </c>
      <c r="I25" s="83"/>
      <c r="J25" s="86">
        <f t="shared" si="0"/>
        <v>8.0999999999999943</v>
      </c>
      <c r="K25" s="87">
        <v>84.3</v>
      </c>
    </row>
    <row r="26" spans="1:11" s="37" customFormat="1" x14ac:dyDescent="0.25">
      <c r="A26" s="61" t="s">
        <v>64</v>
      </c>
      <c r="B26" s="62" t="s">
        <v>116</v>
      </c>
      <c r="C26" s="62" t="s">
        <v>22</v>
      </c>
      <c r="D26" s="62" t="s">
        <v>106</v>
      </c>
      <c r="E26" s="62" t="s">
        <v>87</v>
      </c>
      <c r="F26" s="62" t="s">
        <v>46</v>
      </c>
      <c r="G26" s="63">
        <v>0.6</v>
      </c>
      <c r="H26" s="63">
        <v>0.6</v>
      </c>
      <c r="I26" s="83"/>
      <c r="J26" s="86">
        <f t="shared" si="0"/>
        <v>0</v>
      </c>
      <c r="K26" s="87">
        <v>0.6</v>
      </c>
    </row>
    <row r="27" spans="1:11" s="37" customFormat="1" x14ac:dyDescent="0.25">
      <c r="A27" s="61" t="s">
        <v>140</v>
      </c>
      <c r="B27" s="62" t="s">
        <v>116</v>
      </c>
      <c r="C27" s="62" t="s">
        <v>22</v>
      </c>
      <c r="D27" s="62" t="s">
        <v>106</v>
      </c>
      <c r="E27" s="62" t="s">
        <v>87</v>
      </c>
      <c r="F27" s="62" t="s">
        <v>141</v>
      </c>
      <c r="G27" s="63">
        <v>1</v>
      </c>
      <c r="H27" s="63">
        <v>1</v>
      </c>
      <c r="I27" s="83"/>
      <c r="J27" s="86">
        <f t="shared" si="0"/>
        <v>0</v>
      </c>
      <c r="K27" s="87">
        <v>1</v>
      </c>
    </row>
    <row r="28" spans="1:11" s="37" customFormat="1" ht="26.25" x14ac:dyDescent="0.25">
      <c r="A28" s="68" t="s">
        <v>160</v>
      </c>
      <c r="B28" s="69" t="s">
        <v>116</v>
      </c>
      <c r="C28" s="69" t="s">
        <v>22</v>
      </c>
      <c r="D28" s="69" t="s">
        <v>161</v>
      </c>
      <c r="E28" s="69" t="s">
        <v>162</v>
      </c>
      <c r="F28" s="69" t="s">
        <v>141</v>
      </c>
      <c r="G28" s="70"/>
      <c r="H28" s="70"/>
      <c r="I28" s="82"/>
      <c r="J28" s="86">
        <f t="shared" si="0"/>
        <v>10</v>
      </c>
      <c r="K28" s="86">
        <v>10</v>
      </c>
    </row>
    <row r="29" spans="1:11" s="33" customFormat="1" ht="14.25" x14ac:dyDescent="0.2">
      <c r="A29" s="68" t="s">
        <v>107</v>
      </c>
      <c r="B29" s="69" t="s">
        <v>116</v>
      </c>
      <c r="C29" s="69" t="s">
        <v>104</v>
      </c>
      <c r="D29" s="69"/>
      <c r="E29" s="69" t="s">
        <v>36</v>
      </c>
      <c r="F29" s="69" t="s">
        <v>36</v>
      </c>
      <c r="G29" s="70">
        <v>89</v>
      </c>
      <c r="H29" s="70">
        <v>89</v>
      </c>
      <c r="I29" s="82"/>
      <c r="J29" s="86">
        <f t="shared" si="0"/>
        <v>-3.3000000000000114</v>
      </c>
      <c r="K29" s="86">
        <f>K30</f>
        <v>85.699999999999989</v>
      </c>
    </row>
    <row r="30" spans="1:11" s="33" customFormat="1" ht="14.25" x14ac:dyDescent="0.2">
      <c r="A30" s="68" t="s">
        <v>108</v>
      </c>
      <c r="B30" s="69" t="s">
        <v>116</v>
      </c>
      <c r="C30" s="69" t="s">
        <v>104</v>
      </c>
      <c r="D30" s="69" t="s">
        <v>109</v>
      </c>
      <c r="E30" s="69" t="s">
        <v>36</v>
      </c>
      <c r="F30" s="69" t="s">
        <v>36</v>
      </c>
      <c r="G30" s="70">
        <v>89</v>
      </c>
      <c r="H30" s="70">
        <v>89</v>
      </c>
      <c r="I30" s="82"/>
      <c r="J30" s="86">
        <f t="shared" si="0"/>
        <v>-3.3000000000000114</v>
      </c>
      <c r="K30" s="86">
        <f>K31</f>
        <v>85.699999999999989</v>
      </c>
    </row>
    <row r="31" spans="1:11" s="33" customFormat="1" ht="14.25" x14ac:dyDescent="0.2">
      <c r="A31" s="68" t="s">
        <v>62</v>
      </c>
      <c r="B31" s="69" t="s">
        <v>116</v>
      </c>
      <c r="C31" s="69" t="s">
        <v>104</v>
      </c>
      <c r="D31" s="69" t="s">
        <v>109</v>
      </c>
      <c r="E31" s="69" t="s">
        <v>80</v>
      </c>
      <c r="F31" s="69" t="s">
        <v>36</v>
      </c>
      <c r="G31" s="70">
        <v>89</v>
      </c>
      <c r="H31" s="70">
        <v>89</v>
      </c>
      <c r="I31" s="82"/>
      <c r="J31" s="86">
        <f t="shared" si="0"/>
        <v>-3.3000000000000114</v>
      </c>
      <c r="K31" s="86">
        <f>K32</f>
        <v>85.699999999999989</v>
      </c>
    </row>
    <row r="32" spans="1:11" s="33" customFormat="1" ht="24" x14ac:dyDescent="0.2">
      <c r="A32" s="68" t="s">
        <v>47</v>
      </c>
      <c r="B32" s="69" t="s">
        <v>116</v>
      </c>
      <c r="C32" s="69" t="s">
        <v>104</v>
      </c>
      <c r="D32" s="69" t="s">
        <v>109</v>
      </c>
      <c r="E32" s="69" t="s">
        <v>81</v>
      </c>
      <c r="F32" s="69" t="s">
        <v>36</v>
      </c>
      <c r="G32" s="70">
        <v>89</v>
      </c>
      <c r="H32" s="70">
        <v>89</v>
      </c>
      <c r="I32" s="82"/>
      <c r="J32" s="86">
        <f t="shared" si="0"/>
        <v>-3.3000000000000114</v>
      </c>
      <c r="K32" s="86">
        <f>K33+K34+K35</f>
        <v>85.699999999999989</v>
      </c>
    </row>
    <row r="33" spans="1:11" s="37" customFormat="1" ht="24.75" x14ac:dyDescent="0.25">
      <c r="A33" s="61" t="s">
        <v>82</v>
      </c>
      <c r="B33" s="62" t="s">
        <v>116</v>
      </c>
      <c r="C33" s="62" t="s">
        <v>104</v>
      </c>
      <c r="D33" s="62" t="s">
        <v>109</v>
      </c>
      <c r="E33" s="62" t="s">
        <v>81</v>
      </c>
      <c r="F33" s="62" t="s">
        <v>44</v>
      </c>
      <c r="G33" s="63">
        <v>62.7</v>
      </c>
      <c r="H33" s="63">
        <v>62.7</v>
      </c>
      <c r="I33" s="83"/>
      <c r="J33" s="86">
        <f t="shared" si="0"/>
        <v>2</v>
      </c>
      <c r="K33" s="87">
        <v>64.7</v>
      </c>
    </row>
    <row r="34" spans="1:11" s="37" customFormat="1" ht="36.75" x14ac:dyDescent="0.25">
      <c r="A34" s="61" t="s">
        <v>83</v>
      </c>
      <c r="B34" s="62" t="s">
        <v>116</v>
      </c>
      <c r="C34" s="62" t="s">
        <v>104</v>
      </c>
      <c r="D34" s="62" t="s">
        <v>109</v>
      </c>
      <c r="E34" s="62" t="s">
        <v>81</v>
      </c>
      <c r="F34" s="62" t="s">
        <v>84</v>
      </c>
      <c r="G34" s="63">
        <v>19</v>
      </c>
      <c r="H34" s="63">
        <v>19</v>
      </c>
      <c r="I34" s="83"/>
      <c r="J34" s="86">
        <f t="shared" si="0"/>
        <v>-0.10000000000000142</v>
      </c>
      <c r="K34" s="87">
        <v>18.899999999999999</v>
      </c>
    </row>
    <row r="35" spans="1:11" s="37" customFormat="1" x14ac:dyDescent="0.25">
      <c r="A35" s="61" t="s">
        <v>149</v>
      </c>
      <c r="B35" s="62" t="s">
        <v>116</v>
      </c>
      <c r="C35" s="62" t="s">
        <v>104</v>
      </c>
      <c r="D35" s="62" t="s">
        <v>109</v>
      </c>
      <c r="E35" s="62" t="s">
        <v>81</v>
      </c>
      <c r="F35" s="62" t="s">
        <v>45</v>
      </c>
      <c r="G35" s="63">
        <v>7.3</v>
      </c>
      <c r="H35" s="63">
        <v>7.3</v>
      </c>
      <c r="I35" s="83"/>
      <c r="J35" s="86">
        <f t="shared" si="0"/>
        <v>-5.1999999999999993</v>
      </c>
      <c r="K35" s="87">
        <v>2.1</v>
      </c>
    </row>
    <row r="36" spans="1:11" s="37" customFormat="1" x14ac:dyDescent="0.25">
      <c r="A36" s="61" t="s">
        <v>163</v>
      </c>
      <c r="B36" s="62" t="s">
        <v>116</v>
      </c>
      <c r="C36" s="62" t="s">
        <v>109</v>
      </c>
      <c r="D36" s="62" t="s">
        <v>27</v>
      </c>
      <c r="E36" s="62" t="s">
        <v>164</v>
      </c>
      <c r="F36" s="62" t="s">
        <v>45</v>
      </c>
      <c r="G36" s="63"/>
      <c r="H36" s="63"/>
      <c r="I36" s="83"/>
      <c r="J36" s="86">
        <f t="shared" si="0"/>
        <v>24</v>
      </c>
      <c r="K36" s="86">
        <v>24</v>
      </c>
    </row>
    <row r="37" spans="1:11" s="37" customFormat="1" x14ac:dyDescent="0.25">
      <c r="A37" s="61" t="s">
        <v>165</v>
      </c>
      <c r="B37" s="62" t="s">
        <v>116</v>
      </c>
      <c r="C37" s="62" t="s">
        <v>109</v>
      </c>
      <c r="D37" s="62" t="s">
        <v>166</v>
      </c>
      <c r="E37" s="62" t="s">
        <v>167</v>
      </c>
      <c r="F37" s="62" t="s">
        <v>45</v>
      </c>
      <c r="G37" s="63"/>
      <c r="H37" s="63"/>
      <c r="I37" s="83"/>
      <c r="J37" s="86">
        <f t="shared" si="0"/>
        <v>2</v>
      </c>
      <c r="K37" s="86">
        <v>2</v>
      </c>
    </row>
    <row r="38" spans="1:11" s="33" customFormat="1" ht="14.25" x14ac:dyDescent="0.2">
      <c r="A38" s="68" t="s">
        <v>110</v>
      </c>
      <c r="B38" s="69" t="s">
        <v>116</v>
      </c>
      <c r="C38" s="69" t="s">
        <v>106</v>
      </c>
      <c r="D38" s="69"/>
      <c r="E38" s="69" t="s">
        <v>36</v>
      </c>
      <c r="F38" s="69" t="s">
        <v>36</v>
      </c>
      <c r="G38" s="70">
        <v>851.3</v>
      </c>
      <c r="H38" s="70">
        <v>851.3</v>
      </c>
      <c r="I38" s="82"/>
      <c r="J38" s="86">
        <f t="shared" si="0"/>
        <v>-47.699999999999932</v>
      </c>
      <c r="K38" s="86">
        <f>K39</f>
        <v>803.6</v>
      </c>
    </row>
    <row r="39" spans="1:11" s="33" customFormat="1" ht="14.25" x14ac:dyDescent="0.2">
      <c r="A39" s="68" t="s">
        <v>150</v>
      </c>
      <c r="B39" s="69" t="s">
        <v>116</v>
      </c>
      <c r="C39" s="69" t="s">
        <v>106</v>
      </c>
      <c r="D39" s="69" t="s">
        <v>111</v>
      </c>
      <c r="E39" s="69" t="s">
        <v>36</v>
      </c>
      <c r="F39" s="69" t="s">
        <v>36</v>
      </c>
      <c r="G39" s="70">
        <v>851.3</v>
      </c>
      <c r="H39" s="70">
        <v>851.3</v>
      </c>
      <c r="I39" s="82"/>
      <c r="J39" s="86">
        <f t="shared" si="0"/>
        <v>-47.699999999999932</v>
      </c>
      <c r="K39" s="86">
        <f>K40</f>
        <v>803.6</v>
      </c>
    </row>
    <row r="40" spans="1:11" s="33" customFormat="1" ht="14.25" x14ac:dyDescent="0.2">
      <c r="A40" s="68" t="s">
        <v>62</v>
      </c>
      <c r="B40" s="69" t="s">
        <v>116</v>
      </c>
      <c r="C40" s="69" t="s">
        <v>106</v>
      </c>
      <c r="D40" s="69" t="s">
        <v>111</v>
      </c>
      <c r="E40" s="69" t="s">
        <v>80</v>
      </c>
      <c r="F40" s="69" t="s">
        <v>36</v>
      </c>
      <c r="G40" s="70">
        <v>851.3</v>
      </c>
      <c r="H40" s="70">
        <v>851.3</v>
      </c>
      <c r="I40" s="82"/>
      <c r="J40" s="86">
        <f t="shared" si="0"/>
        <v>-47.699999999999932</v>
      </c>
      <c r="K40" s="86">
        <f>K41+K43</f>
        <v>803.6</v>
      </c>
    </row>
    <row r="41" spans="1:11" s="33" customFormat="1" ht="36" x14ac:dyDescent="0.2">
      <c r="A41" s="68" t="s">
        <v>65</v>
      </c>
      <c r="B41" s="69" t="s">
        <v>116</v>
      </c>
      <c r="C41" s="69" t="s">
        <v>106</v>
      </c>
      <c r="D41" s="69" t="s">
        <v>111</v>
      </c>
      <c r="E41" s="69" t="s">
        <v>88</v>
      </c>
      <c r="F41" s="69" t="s">
        <v>36</v>
      </c>
      <c r="G41" s="70">
        <v>781.3</v>
      </c>
      <c r="H41" s="70">
        <v>781.3</v>
      </c>
      <c r="I41" s="82"/>
      <c r="J41" s="86">
        <f t="shared" si="0"/>
        <v>-47.799999999999955</v>
      </c>
      <c r="K41" s="86">
        <f>K42</f>
        <v>733.5</v>
      </c>
    </row>
    <row r="42" spans="1:11" s="37" customFormat="1" x14ac:dyDescent="0.25">
      <c r="A42" s="61" t="s">
        <v>149</v>
      </c>
      <c r="B42" s="62" t="s">
        <v>116</v>
      </c>
      <c r="C42" s="62" t="s">
        <v>106</v>
      </c>
      <c r="D42" s="62" t="s">
        <v>111</v>
      </c>
      <c r="E42" s="62" t="s">
        <v>88</v>
      </c>
      <c r="F42" s="62" t="s">
        <v>45</v>
      </c>
      <c r="G42" s="63">
        <v>781.3</v>
      </c>
      <c r="H42" s="63">
        <v>781.3</v>
      </c>
      <c r="I42" s="83"/>
      <c r="J42" s="86">
        <f t="shared" si="0"/>
        <v>-47.799999999999955</v>
      </c>
      <c r="K42" s="87">
        <v>733.5</v>
      </c>
    </row>
    <row r="43" spans="1:11" s="33" customFormat="1" ht="14.25" x14ac:dyDescent="0.2">
      <c r="A43" s="68" t="s">
        <v>89</v>
      </c>
      <c r="B43" s="69" t="s">
        <v>116</v>
      </c>
      <c r="C43" s="69" t="s">
        <v>106</v>
      </c>
      <c r="D43" s="69" t="s">
        <v>111</v>
      </c>
      <c r="E43" s="69" t="s">
        <v>90</v>
      </c>
      <c r="F43" s="69" t="s">
        <v>36</v>
      </c>
      <c r="G43" s="70">
        <v>70</v>
      </c>
      <c r="H43" s="70">
        <v>70</v>
      </c>
      <c r="I43" s="82"/>
      <c r="J43" s="86">
        <f t="shared" si="0"/>
        <v>9.9999999999994316E-2</v>
      </c>
      <c r="K43" s="86">
        <v>70.099999999999994</v>
      </c>
    </row>
    <row r="44" spans="1:11" s="37" customFormat="1" x14ac:dyDescent="0.25">
      <c r="A44" s="61" t="s">
        <v>149</v>
      </c>
      <c r="B44" s="62" t="s">
        <v>116</v>
      </c>
      <c r="C44" s="62" t="s">
        <v>106</v>
      </c>
      <c r="D44" s="62" t="s">
        <v>111</v>
      </c>
      <c r="E44" s="62" t="s">
        <v>90</v>
      </c>
      <c r="F44" s="62" t="s">
        <v>45</v>
      </c>
      <c r="G44" s="63">
        <v>70</v>
      </c>
      <c r="H44" s="63">
        <v>70</v>
      </c>
      <c r="I44" s="83"/>
      <c r="J44" s="86">
        <f t="shared" si="0"/>
        <v>9.9999999999994316E-2</v>
      </c>
      <c r="K44" s="87">
        <v>70.099999999999994</v>
      </c>
    </row>
    <row r="45" spans="1:11" s="37" customFormat="1" x14ac:dyDescent="0.25">
      <c r="A45" s="91" t="s">
        <v>173</v>
      </c>
      <c r="B45" s="92" t="s">
        <v>116</v>
      </c>
      <c r="C45" s="92" t="s">
        <v>168</v>
      </c>
      <c r="D45" s="92" t="s">
        <v>109</v>
      </c>
      <c r="E45" s="92"/>
      <c r="F45" s="93"/>
      <c r="G45" s="70"/>
      <c r="H45" s="70"/>
      <c r="I45" s="82"/>
      <c r="J45" s="86">
        <f t="shared" si="0"/>
        <v>36.9</v>
      </c>
      <c r="K45" s="86">
        <f>K46+K47+K48+K49</f>
        <v>36.9</v>
      </c>
    </row>
    <row r="46" spans="1:11" s="37" customFormat="1" x14ac:dyDescent="0.25">
      <c r="A46" s="88" t="s">
        <v>174</v>
      </c>
      <c r="B46" s="89" t="s">
        <v>116</v>
      </c>
      <c r="C46" s="89" t="s">
        <v>168</v>
      </c>
      <c r="D46" s="89" t="s">
        <v>109</v>
      </c>
      <c r="E46" s="89" t="s">
        <v>169</v>
      </c>
      <c r="F46" s="90" t="s">
        <v>45</v>
      </c>
      <c r="G46" s="63"/>
      <c r="H46" s="63"/>
      <c r="I46" s="83"/>
      <c r="J46" s="86">
        <f t="shared" si="0"/>
        <v>12.5</v>
      </c>
      <c r="K46" s="87">
        <v>12.5</v>
      </c>
    </row>
    <row r="47" spans="1:11" s="37" customFormat="1" ht="24.75" x14ac:dyDescent="0.25">
      <c r="A47" s="88" t="s">
        <v>175</v>
      </c>
      <c r="B47" s="89" t="s">
        <v>116</v>
      </c>
      <c r="C47" s="89" t="s">
        <v>168</v>
      </c>
      <c r="D47" s="89" t="s">
        <v>109</v>
      </c>
      <c r="E47" s="89" t="s">
        <v>170</v>
      </c>
      <c r="F47" s="90" t="s">
        <v>45</v>
      </c>
      <c r="G47" s="63"/>
      <c r="H47" s="63"/>
      <c r="I47" s="83"/>
      <c r="J47" s="86">
        <f t="shared" si="0"/>
        <v>6.4</v>
      </c>
      <c r="K47" s="87">
        <v>6.4</v>
      </c>
    </row>
    <row r="48" spans="1:11" s="37" customFormat="1" ht="24.75" x14ac:dyDescent="0.25">
      <c r="A48" s="88" t="s">
        <v>176</v>
      </c>
      <c r="B48" s="89" t="s">
        <v>116</v>
      </c>
      <c r="C48" s="89" t="s">
        <v>168</v>
      </c>
      <c r="D48" s="89" t="s">
        <v>109</v>
      </c>
      <c r="E48" s="89" t="s">
        <v>171</v>
      </c>
      <c r="F48" s="90" t="s">
        <v>45</v>
      </c>
      <c r="G48" s="63"/>
      <c r="H48" s="63"/>
      <c r="I48" s="83"/>
      <c r="J48" s="86">
        <f t="shared" si="0"/>
        <v>5.5</v>
      </c>
      <c r="K48" s="87">
        <v>5.5</v>
      </c>
    </row>
    <row r="49" spans="1:11" s="37" customFormat="1" x14ac:dyDescent="0.25">
      <c r="A49" s="88" t="s">
        <v>177</v>
      </c>
      <c r="B49" s="89" t="s">
        <v>116</v>
      </c>
      <c r="C49" s="89" t="s">
        <v>168</v>
      </c>
      <c r="D49" s="89" t="s">
        <v>109</v>
      </c>
      <c r="E49" s="89" t="s">
        <v>172</v>
      </c>
      <c r="F49" s="90" t="s">
        <v>45</v>
      </c>
      <c r="G49" s="63"/>
      <c r="H49" s="63"/>
      <c r="I49" s="83"/>
      <c r="J49" s="86">
        <f t="shared" si="0"/>
        <v>12.5</v>
      </c>
      <c r="K49" s="87">
        <v>12.5</v>
      </c>
    </row>
    <row r="50" spans="1:11" x14ac:dyDescent="0.25">
      <c r="A50" s="103" t="s">
        <v>37</v>
      </c>
      <c r="B50" s="104"/>
      <c r="C50" s="104"/>
      <c r="D50" s="104"/>
      <c r="E50" s="104"/>
      <c r="F50" s="105"/>
      <c r="G50" s="71">
        <f>G12</f>
        <v>2096.8000000000002</v>
      </c>
      <c r="H50" s="72"/>
      <c r="I50" s="84"/>
      <c r="J50" s="86">
        <f t="shared" si="0"/>
        <v>20</v>
      </c>
      <c r="K50" s="7">
        <f>K13</f>
        <v>2116.8000000000002</v>
      </c>
    </row>
  </sheetData>
  <mergeCells count="2">
    <mergeCell ref="A7:G7"/>
    <mergeCell ref="A50:F50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D1" s="18" t="s">
        <v>112</v>
      </c>
    </row>
    <row r="2" spans="1:5" x14ac:dyDescent="0.25">
      <c r="D2" s="18" t="s">
        <v>2</v>
      </c>
    </row>
    <row r="3" spans="1:5" x14ac:dyDescent="0.25">
      <c r="D3" s="18" t="s">
        <v>115</v>
      </c>
    </row>
    <row r="4" spans="1:5" x14ac:dyDescent="0.25">
      <c r="D4" s="18" t="s">
        <v>178</v>
      </c>
    </row>
    <row r="6" spans="1:5" ht="30" x14ac:dyDescent="0.25">
      <c r="B6" s="22" t="s">
        <v>144</v>
      </c>
    </row>
    <row r="9" spans="1:5" x14ac:dyDescent="0.25">
      <c r="D9" t="s">
        <v>66</v>
      </c>
    </row>
    <row r="10" spans="1:5" ht="30" x14ac:dyDescent="0.25">
      <c r="A10" s="23" t="s">
        <v>59</v>
      </c>
      <c r="B10" s="24" t="s">
        <v>5</v>
      </c>
      <c r="C10" s="24"/>
      <c r="D10" s="24" t="s">
        <v>39</v>
      </c>
    </row>
    <row r="11" spans="1:5" x14ac:dyDescent="0.25">
      <c r="A11" s="106" t="s">
        <v>67</v>
      </c>
      <c r="B11" s="106"/>
      <c r="C11" s="106"/>
      <c r="D11" s="106"/>
    </row>
    <row r="12" spans="1:5" ht="75" x14ac:dyDescent="0.25">
      <c r="A12" s="25">
        <v>1</v>
      </c>
      <c r="B12" s="26" t="s">
        <v>68</v>
      </c>
      <c r="C12" s="25"/>
      <c r="D12" s="25">
        <v>803.6</v>
      </c>
    </row>
    <row r="13" spans="1:5" x14ac:dyDescent="0.25">
      <c r="A13" s="25"/>
      <c r="B13" s="27" t="s">
        <v>69</v>
      </c>
      <c r="C13" s="25"/>
      <c r="D13" s="27">
        <v>803.6</v>
      </c>
      <c r="E13" s="6"/>
    </row>
    <row r="14" spans="1:5" x14ac:dyDescent="0.25">
      <c r="A14" s="106" t="s">
        <v>70</v>
      </c>
      <c r="B14" s="106"/>
      <c r="C14" s="106"/>
      <c r="D14" s="106"/>
    </row>
    <row r="15" spans="1:5" ht="30" x14ac:dyDescent="0.25">
      <c r="A15" s="25">
        <v>1</v>
      </c>
      <c r="B15" s="26" t="s">
        <v>71</v>
      </c>
      <c r="C15" s="25"/>
      <c r="D15" s="25">
        <v>733.5</v>
      </c>
    </row>
    <row r="16" spans="1:5" x14ac:dyDescent="0.25">
      <c r="A16" s="25">
        <v>2</v>
      </c>
      <c r="B16" s="26" t="s">
        <v>89</v>
      </c>
      <c r="C16" s="25"/>
      <c r="D16" s="25">
        <v>70.099999999999994</v>
      </c>
    </row>
    <row r="17" spans="1:4" x14ac:dyDescent="0.25">
      <c r="A17" s="25"/>
      <c r="B17" s="27" t="s">
        <v>38</v>
      </c>
      <c r="C17" s="25"/>
      <c r="D17" s="27">
        <f>D15+D16</f>
        <v>803.6</v>
      </c>
    </row>
  </sheetData>
  <mergeCells count="2">
    <mergeCell ref="A11:D11"/>
    <mergeCell ref="A14:D14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пр1</vt:lpstr>
      <vt:lpstr>пр2</vt:lpstr>
      <vt:lpstr>пр7</vt:lpstr>
      <vt:lpstr>пр13</vt:lpstr>
      <vt:lpstr>пр1!Область_печати</vt:lpstr>
      <vt:lpstr>пр7!Область_печати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2020-02-10T06:51:46Z</dcterms:modified>
</cp:coreProperties>
</file>